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kula\Desktop\RATE CARD FINAL\"/>
    </mc:Choice>
  </mc:AlternateContent>
  <bookViews>
    <workbookView xWindow="660" yWindow="15" windowWidth="14715" windowHeight="8700"/>
  </bookViews>
  <sheets>
    <sheet name="RADIO SERVICES - JULY 15" sheetId="3" r:id="rId1"/>
    <sheet name="TV SERVICES - JULY 15" sheetId="4" r:id="rId2"/>
  </sheets>
  <definedNames>
    <definedName name="_xlnm.Print_Area" localSheetId="0">'RADIO SERVICES - JULY 15'!$B$1:$I$67</definedName>
    <definedName name="_xlnm.Print_Area" localSheetId="1">'TV SERVICES - JULY 15'!$B$1:$I$85</definedName>
  </definedNames>
  <calcPr calcId="152511"/>
</workbook>
</file>

<file path=xl/calcChain.xml><?xml version="1.0" encoding="utf-8"?>
<calcChain xmlns="http://schemas.openxmlformats.org/spreadsheetml/2006/main">
  <c r="E58" i="3" l="1"/>
  <c r="E57" i="3"/>
  <c r="C58" i="3"/>
  <c r="C57" i="3"/>
  <c r="H50" i="3"/>
  <c r="H49" i="3"/>
  <c r="H48" i="3"/>
  <c r="E51" i="3"/>
  <c r="E50" i="3"/>
  <c r="E49" i="3"/>
  <c r="E48" i="3"/>
  <c r="H39" i="3"/>
  <c r="G39" i="3"/>
  <c r="F39" i="3"/>
  <c r="E39" i="3"/>
  <c r="D39" i="3"/>
  <c r="C39" i="3"/>
  <c r="E33" i="3"/>
  <c r="H33" i="3"/>
  <c r="G33" i="3"/>
  <c r="F33" i="3"/>
  <c r="D33" i="3"/>
  <c r="C33" i="3"/>
  <c r="G24" i="3"/>
  <c r="F24" i="3"/>
  <c r="E24" i="3"/>
  <c r="D24" i="3"/>
  <c r="C24" i="3"/>
  <c r="E17" i="3"/>
  <c r="C17" i="3"/>
  <c r="D17" i="3"/>
  <c r="H74" i="4"/>
  <c r="G74" i="4"/>
  <c r="F74" i="4"/>
  <c r="E74" i="4"/>
  <c r="D74" i="4"/>
  <c r="C74" i="4"/>
  <c r="H68" i="4"/>
  <c r="H67" i="4"/>
  <c r="H66" i="4"/>
  <c r="E68" i="4"/>
  <c r="E67" i="4"/>
  <c r="E66" i="4"/>
  <c r="H56" i="4"/>
  <c r="G56" i="4"/>
  <c r="F56" i="4"/>
  <c r="E56" i="4"/>
  <c r="D56" i="4"/>
  <c r="C56" i="4"/>
  <c r="H50" i="4"/>
  <c r="G50" i="4"/>
  <c r="F50" i="4"/>
  <c r="E50" i="4"/>
  <c r="D50" i="4"/>
  <c r="C50" i="4"/>
  <c r="H44" i="4"/>
  <c r="G44" i="4"/>
  <c r="F44" i="4"/>
  <c r="E44" i="4"/>
  <c r="D44" i="4"/>
  <c r="C44" i="4"/>
  <c r="F36" i="4"/>
  <c r="F35" i="4"/>
  <c r="F34" i="4"/>
  <c r="E36" i="4"/>
  <c r="E35" i="4"/>
  <c r="E34" i="4"/>
  <c r="D36" i="4"/>
  <c r="D35" i="4"/>
  <c r="D34" i="4"/>
  <c r="C38" i="4"/>
  <c r="C37" i="4"/>
  <c r="C36" i="4"/>
  <c r="C35" i="4"/>
  <c r="C34" i="4"/>
  <c r="F27" i="4"/>
  <c r="F26" i="4"/>
  <c r="F25" i="4"/>
  <c r="E27" i="4"/>
  <c r="E26" i="4"/>
  <c r="E25" i="4"/>
  <c r="D27" i="4"/>
  <c r="D26" i="4"/>
  <c r="D25" i="4"/>
  <c r="C29" i="4"/>
  <c r="C28" i="4"/>
  <c r="C27" i="4"/>
  <c r="C26" i="4"/>
  <c r="C25" i="4"/>
  <c r="F21" i="4"/>
  <c r="E21" i="4"/>
  <c r="C21" i="4"/>
  <c r="F17" i="4"/>
  <c r="E17" i="4"/>
  <c r="D17" i="4"/>
  <c r="C17" i="4"/>
  <c r="F17" i="3" l="1"/>
  <c r="G17" i="3"/>
  <c r="H75" i="4" l="1"/>
  <c r="F75" i="4"/>
  <c r="F76" i="4" s="1"/>
  <c r="D75" i="4"/>
  <c r="D76" i="4" s="1"/>
  <c r="H45" i="4"/>
  <c r="F45" i="4"/>
  <c r="F46" i="4" s="1"/>
  <c r="E45" i="4"/>
  <c r="E46" i="4" s="1"/>
  <c r="C45" i="4"/>
  <c r="C46" i="4" s="1"/>
  <c r="E40" i="3"/>
  <c r="E41" i="3" s="1"/>
  <c r="D40" i="3"/>
  <c r="D41" i="3" s="1"/>
  <c r="C40" i="3"/>
  <c r="C41" i="3" s="1"/>
  <c r="H34" i="3"/>
  <c r="F34" i="3"/>
  <c r="F35" i="3" s="1"/>
  <c r="D34" i="3"/>
  <c r="D35" i="3" s="1"/>
  <c r="C34" i="3"/>
  <c r="C35" i="3" s="1"/>
  <c r="G25" i="3"/>
  <c r="D25" i="3"/>
  <c r="D26" i="3" s="1"/>
  <c r="C25" i="3"/>
  <c r="C26" i="3" s="1"/>
  <c r="F18" i="3"/>
  <c r="F19" i="3" s="1"/>
  <c r="D18" i="3"/>
  <c r="D19" i="3" s="1"/>
  <c r="G75" i="4"/>
  <c r="E75" i="4"/>
  <c r="E76" i="4" s="1"/>
  <c r="C75" i="4"/>
  <c r="C76" i="4" s="1"/>
  <c r="H57" i="4"/>
  <c r="H58" i="4" s="1"/>
  <c r="G57" i="4"/>
  <c r="F57" i="4"/>
  <c r="F58" i="4" s="1"/>
  <c r="E57" i="4"/>
  <c r="E58" i="4" s="1"/>
  <c r="D57" i="4"/>
  <c r="D58" i="4" s="1"/>
  <c r="C57" i="4"/>
  <c r="C58" i="4" s="1"/>
  <c r="H51" i="4"/>
  <c r="H52" i="4" s="1"/>
  <c r="G51" i="4"/>
  <c r="F51" i="4"/>
  <c r="F52" i="4" s="1"/>
  <c r="E51" i="4"/>
  <c r="E52" i="4" s="1"/>
  <c r="D51" i="4"/>
  <c r="D52" i="4" s="1"/>
  <c r="C51" i="4"/>
  <c r="C52" i="4" s="1"/>
  <c r="G45" i="4"/>
  <c r="G46" i="4" s="1"/>
  <c r="D45" i="4"/>
  <c r="H40" i="3"/>
  <c r="H41" i="3" s="1"/>
  <c r="F40" i="3"/>
  <c r="F41" i="3" s="1"/>
  <c r="G34" i="3"/>
  <c r="E34" i="3"/>
  <c r="E35" i="3" s="1"/>
  <c r="F25" i="3"/>
  <c r="F26" i="3" s="1"/>
  <c r="E25" i="3"/>
  <c r="E26" i="3" s="1"/>
  <c r="G18" i="3"/>
  <c r="G19" i="3" s="1"/>
  <c r="C18" i="3"/>
  <c r="C19" i="3" s="1"/>
  <c r="G35" i="3" l="1"/>
  <c r="D46" i="4"/>
  <c r="G52" i="4"/>
  <c r="G76" i="4"/>
  <c r="G26" i="3"/>
  <c r="G58" i="4"/>
  <c r="H76" i="4"/>
  <c r="H46" i="4"/>
  <c r="G40" i="3"/>
  <c r="G41" i="3" s="1"/>
  <c r="H35" i="3"/>
  <c r="E18" i="3"/>
  <c r="E19" i="3" s="1"/>
</calcChain>
</file>

<file path=xl/sharedStrings.xml><?xml version="1.0" encoding="utf-8"?>
<sst xmlns="http://schemas.openxmlformats.org/spreadsheetml/2006/main" count="231" uniqueCount="110">
  <si>
    <t>Normal Spot</t>
  </si>
  <si>
    <t>Fixed Time</t>
  </si>
  <si>
    <t>News Adjancency</t>
  </si>
  <si>
    <t>Air Time</t>
  </si>
  <si>
    <t>16.5% VAT</t>
  </si>
  <si>
    <t>TOTAL</t>
  </si>
  <si>
    <t>30 SECONDS</t>
  </si>
  <si>
    <t>60 Minutes</t>
  </si>
  <si>
    <t>30 Minutes</t>
  </si>
  <si>
    <t>20 Minutes</t>
  </si>
  <si>
    <t>15 Minutes</t>
  </si>
  <si>
    <t>10 Minutes</t>
  </si>
  <si>
    <t>5 Minutes</t>
  </si>
  <si>
    <t>SPONSORED PROGRAMMES</t>
  </si>
  <si>
    <t>Malawi Broadcasting Corporation</t>
  </si>
  <si>
    <t>The Broadcasting House</t>
  </si>
  <si>
    <t>P.O. Box 30133</t>
  </si>
  <si>
    <t>Plaza House</t>
  </si>
  <si>
    <t>P.O. Box 162</t>
  </si>
  <si>
    <t>Lilongwe</t>
  </si>
  <si>
    <t>Corporate Office:</t>
  </si>
  <si>
    <t>Central Region:</t>
  </si>
  <si>
    <t>Northern Region:</t>
  </si>
  <si>
    <t>P.O. Box 61</t>
  </si>
  <si>
    <t>Mzuzu</t>
  </si>
  <si>
    <t>Tel: 01 776 803</t>
  </si>
  <si>
    <t>Chichiri, Blantyre 3</t>
  </si>
  <si>
    <t xml:space="preserve">60 SECONDS </t>
  </si>
  <si>
    <t>Off Peak Rate</t>
  </si>
  <si>
    <t>Description</t>
  </si>
  <si>
    <t>Duration</t>
  </si>
  <si>
    <t>Charges</t>
  </si>
  <si>
    <t>Jingle</t>
  </si>
  <si>
    <t>Programs</t>
  </si>
  <si>
    <t>Max 60 Sec</t>
  </si>
  <si>
    <t>5 - 10 Min</t>
  </si>
  <si>
    <t>15 - 20 Min</t>
  </si>
  <si>
    <t>30 - 60 Min</t>
  </si>
  <si>
    <t>Local</t>
  </si>
  <si>
    <t>International</t>
  </si>
  <si>
    <t>Voice over Advert</t>
  </si>
  <si>
    <t>Standard Rate</t>
  </si>
  <si>
    <t>Adverts</t>
  </si>
  <si>
    <t>OUT SIDE BROADCASTING ( Air time only)</t>
  </si>
  <si>
    <t>SPECIAL PROGRAMMES/ INFORMERCIALS</t>
  </si>
  <si>
    <t>Costs which vary due to Distance and some other Technicalities.</t>
  </si>
  <si>
    <t>/ part thereof</t>
  </si>
  <si>
    <t>Fax: 01 874 726/ 01 875 587</t>
  </si>
  <si>
    <t>Fax: 01 776 803</t>
  </si>
  <si>
    <t>Fax: 01 310 134</t>
  </si>
  <si>
    <t>Tel: 01 880 077/ 01 875 587</t>
  </si>
  <si>
    <t>Mzuzu Studios</t>
  </si>
  <si>
    <t>Tel: 01 310 134/ 01 310 630</t>
  </si>
  <si>
    <t>City Centre</t>
  </si>
  <si>
    <t>ADVERTISING SLOTS</t>
  </si>
  <si>
    <r>
      <t>Off Peak Rate</t>
    </r>
    <r>
      <rPr>
        <b/>
        <sz val="10"/>
        <rFont val="Calibri"/>
        <family val="2"/>
      </rPr>
      <t>*</t>
    </r>
  </si>
  <si>
    <t>FOOTBALL  MATCHES                 &amp;</t>
  </si>
  <si>
    <t>TOTAL COSTS FOR OUTSIDE BROADCASTING</t>
  </si>
  <si>
    <t>PRODUCTION CHARGES</t>
  </si>
  <si>
    <t>Press Release</t>
  </si>
  <si>
    <t>VENDORS</t>
  </si>
  <si>
    <t>Vendors</t>
  </si>
  <si>
    <t>Min 60 Sec</t>
  </si>
  <si>
    <t>SPECIAL EVENTS AND PROMOTIONS</t>
  </si>
  <si>
    <t>Rates for Special events and promotions will be provided upon request as would be the case from time to time.</t>
  </si>
  <si>
    <t>N/A</t>
  </si>
  <si>
    <r>
      <rPr>
        <b/>
        <sz val="10"/>
        <rFont val="Century Gothic"/>
        <family val="2"/>
      </rPr>
      <t>Total Costs</t>
    </r>
    <r>
      <rPr>
        <sz val="10"/>
        <rFont val="Century Gothic"/>
        <family val="2"/>
      </rPr>
      <t xml:space="preserve"> for Football Matches and all other Outside Broadcasts will be determined by Airtime </t>
    </r>
    <r>
      <rPr>
        <b/>
        <sz val="10"/>
        <rFont val="Century Gothic"/>
        <family val="2"/>
      </rPr>
      <t>plus</t>
    </r>
    <r>
      <rPr>
        <sz val="10"/>
        <rFont val="Century Gothic"/>
        <family val="2"/>
      </rPr>
      <t xml:space="preserve"> other variable</t>
    </r>
  </si>
  <si>
    <t>PRIME TIME</t>
  </si>
  <si>
    <t>60 Seconds</t>
  </si>
  <si>
    <t>45 Seconds</t>
  </si>
  <si>
    <t>30 Seconds</t>
  </si>
  <si>
    <t>15 Seconds</t>
  </si>
  <si>
    <t>Mid News</t>
  </si>
  <si>
    <t>PROGRAMMES</t>
  </si>
  <si>
    <t>5 to 15 Min</t>
  </si>
  <si>
    <t>20 to 30 Min</t>
  </si>
  <si>
    <t>30 to 60 Min</t>
  </si>
  <si>
    <t>Advert</t>
  </si>
  <si>
    <t>Press Release/ Notice</t>
  </si>
  <si>
    <t>Scroller/ Logo</t>
  </si>
  <si>
    <t>ADVERTS</t>
  </si>
  <si>
    <t>Before News</t>
  </si>
  <si>
    <t>After News</t>
  </si>
  <si>
    <t>STANDARD/ DAY TIME</t>
  </si>
  <si>
    <t>SPECIAL COMMISSIONED PRODUCTIONS/ DOCUMENTARIES</t>
  </si>
  <si>
    <t>Production</t>
  </si>
  <si>
    <t>SPECIAL PROGRAMMES/ INFORMERCIALS - PRIME TIME</t>
  </si>
  <si>
    <t>SPONSORED PROGRAMMES - PRIME TIME</t>
  </si>
  <si>
    <t>IN HOUSE PRODUCTION CHARGES</t>
  </si>
  <si>
    <t>NEWS ADJACENT ADVERTS - DAY TIME</t>
  </si>
  <si>
    <t>NEWS ADJACENT ADVERTS - PRIME TIME</t>
  </si>
  <si>
    <t>SPONSORED &amp; SPECIAL PROGRAMMES - DAY/ STANDARD TIME &amp; OFF PEAK TIMES</t>
  </si>
  <si>
    <r>
      <rPr>
        <b/>
        <sz val="10"/>
        <rFont val="Calibri"/>
        <family val="2"/>
      </rPr>
      <t xml:space="preserve">* </t>
    </r>
    <r>
      <rPr>
        <b/>
        <sz val="10"/>
        <rFont val="Century Gothic"/>
        <family val="2"/>
      </rPr>
      <t xml:space="preserve">NOTE: (1) ALL the advertisng rates above are VAT exclusive </t>
    </r>
  </si>
  <si>
    <t>News Sponsorship</t>
  </si>
  <si>
    <t xml:space="preserve">             </t>
  </si>
  <si>
    <t>Before, Mid &amp; After news mentions plus 30 sec. Ad</t>
  </si>
  <si>
    <r>
      <t xml:space="preserve">Before, Mid &amp; After news mentions </t>
    </r>
    <r>
      <rPr>
        <b/>
        <sz val="10"/>
        <rFont val="Century Gothic"/>
        <family val="2"/>
      </rPr>
      <t>plus</t>
    </r>
    <r>
      <rPr>
        <sz val="10"/>
        <rFont val="Century Gothic"/>
        <family val="2"/>
      </rPr>
      <t xml:space="preserve"> 30 sec. Ad</t>
    </r>
  </si>
  <si>
    <r>
      <rPr>
        <b/>
        <sz val="10"/>
        <rFont val="Calibri"/>
        <family val="2"/>
      </rPr>
      <t xml:space="preserve">* </t>
    </r>
    <r>
      <rPr>
        <b/>
        <sz val="10"/>
        <rFont val="Century Gothic"/>
        <family val="2"/>
      </rPr>
      <t xml:space="preserve">NOTE: (3) Day time (Standard) is between 06:00 hrs and 17:00hrs; Prime time is between 17:00hrs and 22:00hrs; </t>
    </r>
  </si>
  <si>
    <t xml:space="preserve">                  Off Peak is between 22:00 hrs and 06:00 hrs</t>
  </si>
  <si>
    <t>Scroller</t>
  </si>
  <si>
    <r>
      <rPr>
        <b/>
        <sz val="10"/>
        <rFont val="Calibri"/>
        <family val="2"/>
      </rPr>
      <t xml:space="preserve">* </t>
    </r>
    <r>
      <rPr>
        <b/>
        <sz val="10"/>
        <rFont val="Century Gothic"/>
        <family val="2"/>
      </rPr>
      <t xml:space="preserve">NOTE: (4) ALL the production charges above are VAT exclusive </t>
    </r>
  </si>
  <si>
    <r>
      <t xml:space="preserve">5) </t>
    </r>
    <r>
      <rPr>
        <b/>
        <sz val="10"/>
        <rFont val="Century Gothic"/>
        <family val="2"/>
      </rPr>
      <t>Total Costs</t>
    </r>
    <r>
      <rPr>
        <sz val="10"/>
        <rFont val="Century Gothic"/>
        <family val="2"/>
      </rPr>
      <t xml:space="preserve"> for Football Matches and all other Outside Broadcasts will be determined by Airtime </t>
    </r>
    <r>
      <rPr>
        <b/>
        <sz val="10"/>
        <rFont val="Century Gothic"/>
        <family val="2"/>
      </rPr>
      <t>plus</t>
    </r>
    <r>
      <rPr>
        <sz val="10"/>
        <rFont val="Century Gothic"/>
        <family val="2"/>
      </rPr>
      <t xml:space="preserve"> other variable</t>
    </r>
  </si>
  <si>
    <r>
      <t xml:space="preserve">6) Handling fees of </t>
    </r>
    <r>
      <rPr>
        <b/>
        <sz val="10"/>
        <rFont val="Century Gothic"/>
        <family val="2"/>
      </rPr>
      <t>K5,000.00</t>
    </r>
    <r>
      <rPr>
        <sz val="10"/>
        <rFont val="Century Gothic"/>
        <family val="2"/>
      </rPr>
      <t xml:space="preserve"> is chargeable per program or advert</t>
    </r>
  </si>
  <si>
    <t>7) Rates for Special events and promotions will be provided upon request as would be the case from time to time.</t>
  </si>
  <si>
    <t xml:space="preserve">    Costs which depend on Distance to venue location and other Production and Administrative Technicalities.</t>
  </si>
  <si>
    <t>Note:(2) Off Peak programs will be charged at 50% of Prime Time Rate</t>
  </si>
  <si>
    <t>RATE CARD FOR RADIO SERVICES: EFFECTIVE 1 JULY 2015</t>
  </si>
  <si>
    <t>RATE CARD FOR TELEVISION SERVICES: EFFECTIVE 1 JULY 2015</t>
  </si>
  <si>
    <t>PRIME TIME (05:00 - 22:00 hrs)</t>
  </si>
  <si>
    <r>
      <rPr>
        <b/>
        <sz val="10"/>
        <rFont val="Calibri"/>
        <family val="2"/>
      </rPr>
      <t xml:space="preserve">* </t>
    </r>
    <r>
      <rPr>
        <b/>
        <sz val="10"/>
        <rFont val="Century Gothic"/>
        <family val="2"/>
      </rPr>
      <t>NOTE: (1) Off Peak is between 22:00 hrs and 05:00 hrs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</si>
</sst>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4" x14ac:knownFonts="1">
    <font>
      <sz val="10"/>
      <name val="Arial"/>
    </font>
    <font>
      <sz val="10"/>
      <name val="Arial"/>
    </font>
    <font>
      <sz val="12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sz val="8"/>
      <name val="Century Gothic"/>
      <family val="2"/>
    </font>
    <font>
      <b/>
      <sz val="11"/>
      <name val="Century Gothic"/>
      <family val="2"/>
    </font>
    <font>
      <b/>
      <sz val="12"/>
      <name val="Century Gothic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u/>
      <sz val="10"/>
      <name val="Arial Narrow"/>
      <family val="2"/>
    </font>
    <font>
      <sz val="12"/>
      <name val="Arial"/>
      <family val="2"/>
    </font>
    <font>
      <b/>
      <sz val="10"/>
      <name val="Calibri"/>
      <family val="2"/>
    </font>
    <font>
      <b/>
      <sz val="14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5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43" fontId="3" fillId="0" borderId="1" xfId="1" applyFont="1" applyBorder="1"/>
    <xf numFmtId="0" fontId="4" fillId="0" borderId="0" xfId="0" applyFont="1" applyBorder="1" applyAlignment="1">
      <alignment horizontal="center"/>
    </xf>
    <xf numFmtId="43" fontId="3" fillId="0" borderId="0" xfId="1" applyFont="1" applyBorder="1"/>
    <xf numFmtId="0" fontId="4" fillId="0" borderId="1" xfId="0" applyFont="1" applyBorder="1" applyAlignment="1">
      <alignment horizontal="right"/>
    </xf>
    <xf numFmtId="0" fontId="2" fillId="2" borderId="0" xfId="0" applyFont="1" applyFill="1" applyBorder="1"/>
    <xf numFmtId="43" fontId="4" fillId="0" borderId="1" xfId="1" applyFont="1" applyBorder="1"/>
    <xf numFmtId="0" fontId="3" fillId="0" borderId="0" xfId="0" applyFont="1" applyBorder="1"/>
    <xf numFmtId="0" fontId="3" fillId="2" borderId="0" xfId="0" applyFont="1" applyFill="1" applyBorder="1"/>
    <xf numFmtId="0" fontId="4" fillId="0" borderId="2" xfId="0" applyFont="1" applyBorder="1" applyAlignment="1">
      <alignment horizontal="right"/>
    </xf>
    <xf numFmtId="43" fontId="3" fillId="0" borderId="2" xfId="1" applyFont="1" applyBorder="1"/>
    <xf numFmtId="43" fontId="4" fillId="0" borderId="2" xfId="1" applyFont="1" applyBorder="1"/>
    <xf numFmtId="0" fontId="4" fillId="0" borderId="2" xfId="0" applyFont="1" applyBorder="1" applyAlignment="1">
      <alignment horizontal="center"/>
    </xf>
    <xf numFmtId="0" fontId="3" fillId="0" borderId="3" xfId="0" applyFont="1" applyBorder="1"/>
    <xf numFmtId="43" fontId="3" fillId="0" borderId="1" xfId="1" applyNumberFormat="1" applyFont="1" applyBorder="1"/>
    <xf numFmtId="0" fontId="4" fillId="0" borderId="0" xfId="0" applyFont="1" applyBorder="1"/>
    <xf numFmtId="43" fontId="4" fillId="0" borderId="0" xfId="1" applyFont="1" applyBorder="1"/>
    <xf numFmtId="43" fontId="3" fillId="0" borderId="0" xfId="1" applyFont="1" applyBorder="1" applyAlignment="1">
      <alignment horizontal="right"/>
    </xf>
    <xf numFmtId="43" fontId="3" fillId="2" borderId="0" xfId="1" applyFont="1" applyFill="1" applyBorder="1"/>
    <xf numFmtId="43" fontId="3" fillId="0" borderId="1" xfId="1" applyFont="1" applyBorder="1" applyAlignment="1">
      <alignment horizontal="right"/>
    </xf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9" fillId="0" borderId="0" xfId="0" applyFont="1" applyBorder="1"/>
    <xf numFmtId="0" fontId="4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2" fillId="0" borderId="0" xfId="0" applyFont="1" applyBorder="1"/>
    <xf numFmtId="0" fontId="2" fillId="0" borderId="6" xfId="0" applyFont="1" applyBorder="1"/>
    <xf numFmtId="43" fontId="3" fillId="0" borderId="7" xfId="1" applyFont="1" applyBorder="1"/>
    <xf numFmtId="0" fontId="2" fillId="0" borderId="8" xfId="0" applyFont="1" applyBorder="1"/>
    <xf numFmtId="0" fontId="9" fillId="0" borderId="0" xfId="0" applyFont="1" applyBorder="1" applyAlignment="1">
      <alignment horizontal="center"/>
    </xf>
    <xf numFmtId="4" fontId="9" fillId="0" borderId="0" xfId="0" applyNumberFormat="1" applyFont="1" applyBorder="1" applyAlignment="1">
      <alignment horizontal="right"/>
    </xf>
    <xf numFmtId="10" fontId="8" fillId="0" borderId="0" xfId="0" applyNumberFormat="1" applyFont="1" applyBorder="1" applyAlignment="1">
      <alignment horizontal="left"/>
    </xf>
    <xf numFmtId="43" fontId="9" fillId="0" borderId="0" xfId="1" applyFont="1" applyBorder="1" applyAlignment="1">
      <alignment horizontal="right"/>
    </xf>
    <xf numFmtId="4" fontId="10" fillId="0" borderId="0" xfId="0" applyNumberFormat="1" applyFont="1" applyBorder="1" applyAlignment="1">
      <alignment horizontal="right"/>
    </xf>
    <xf numFmtId="43" fontId="4" fillId="0" borderId="9" xfId="1" applyFont="1" applyBorder="1"/>
    <xf numFmtId="43" fontId="3" fillId="0" borderId="10" xfId="1" applyFont="1" applyBorder="1"/>
    <xf numFmtId="0" fontId="4" fillId="0" borderId="10" xfId="0" applyFont="1" applyBorder="1"/>
    <xf numFmtId="43" fontId="3" fillId="0" borderId="10" xfId="1" applyFont="1" applyBorder="1" applyAlignment="1">
      <alignment horizontal="right"/>
    </xf>
    <xf numFmtId="43" fontId="4" fillId="0" borderId="3" xfId="1" applyFont="1" applyBorder="1"/>
    <xf numFmtId="43" fontId="3" fillId="0" borderId="11" xfId="1" applyFont="1" applyBorder="1"/>
    <xf numFmtId="43" fontId="3" fillId="0" borderId="12" xfId="1" applyFont="1" applyBorder="1"/>
    <xf numFmtId="43" fontId="3" fillId="0" borderId="9" xfId="1" applyFont="1" applyBorder="1"/>
    <xf numFmtId="43" fontId="4" fillId="0" borderId="1" xfId="1" applyFont="1" applyBorder="1" applyAlignment="1">
      <alignment horizontal="center"/>
    </xf>
    <xf numFmtId="43" fontId="4" fillId="0" borderId="7" xfId="1" applyFont="1" applyBorder="1" applyAlignment="1">
      <alignment horizontal="center"/>
    </xf>
    <xf numFmtId="43" fontId="4" fillId="0" borderId="2" xfId="1" applyFont="1" applyBorder="1" applyAlignment="1">
      <alignment horizontal="center"/>
    </xf>
    <xf numFmtId="0" fontId="11" fillId="0" borderId="0" xfId="0" applyFont="1"/>
    <xf numFmtId="43" fontId="3" fillId="2" borderId="0" xfId="1" applyFont="1" applyFill="1" applyBorder="1" applyAlignment="1">
      <alignment horizontal="right"/>
    </xf>
    <xf numFmtId="43" fontId="4" fillId="2" borderId="3" xfId="1" applyFont="1" applyFill="1" applyBorder="1"/>
    <xf numFmtId="0" fontId="2" fillId="0" borderId="13" xfId="0" applyFont="1" applyBorder="1"/>
    <xf numFmtId="0" fontId="7" fillId="0" borderId="4" xfId="0" applyFont="1" applyBorder="1"/>
    <xf numFmtId="0" fontId="2" fillId="0" borderId="3" xfId="0" applyFont="1" applyBorder="1"/>
    <xf numFmtId="0" fontId="3" fillId="0" borderId="0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6" fillId="2" borderId="3" xfId="0" applyFont="1" applyFill="1" applyBorder="1"/>
    <xf numFmtId="0" fontId="4" fillId="0" borderId="7" xfId="0" applyFont="1" applyBorder="1"/>
    <xf numFmtId="0" fontId="3" fillId="2" borderId="3" xfId="0" applyFont="1" applyFill="1" applyBorder="1"/>
    <xf numFmtId="0" fontId="4" fillId="2" borderId="3" xfId="0" applyFont="1" applyFill="1" applyBorder="1"/>
    <xf numFmtId="0" fontId="4" fillId="0" borderId="7" xfId="0" applyFont="1" applyBorder="1" applyAlignment="1">
      <alignment horizontal="right"/>
    </xf>
    <xf numFmtId="0" fontId="3" fillId="0" borderId="14" xfId="0" applyFont="1" applyBorder="1"/>
    <xf numFmtId="0" fontId="2" fillId="2" borderId="6" xfId="0" applyFont="1" applyFill="1" applyBorder="1"/>
    <xf numFmtId="0" fontId="2" fillId="2" borderId="6" xfId="0" applyFont="1" applyFill="1" applyBorder="1" applyAlignment="1">
      <alignment horizontal="center"/>
    </xf>
    <xf numFmtId="0" fontId="4" fillId="0" borderId="3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6" fillId="0" borderId="3" xfId="0" applyFont="1" applyBorder="1"/>
    <xf numFmtId="0" fontId="4" fillId="0" borderId="10" xfId="0" applyFont="1" applyBorder="1" applyAlignment="1">
      <alignment horizontal="right"/>
    </xf>
    <xf numFmtId="43" fontId="3" fillId="0" borderId="10" xfId="1" applyFont="1" applyBorder="1" applyAlignment="1">
      <alignment horizontal="center"/>
    </xf>
    <xf numFmtId="43" fontId="3" fillId="0" borderId="10" xfId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43" fontId="3" fillId="0" borderId="15" xfId="1" applyFont="1" applyBorder="1" applyAlignment="1">
      <alignment horizontal="center"/>
    </xf>
    <xf numFmtId="43" fontId="3" fillId="0" borderId="3" xfId="1" applyFont="1" applyBorder="1"/>
    <xf numFmtId="43" fontId="3" fillId="2" borderId="3" xfId="1" applyFont="1" applyFill="1" applyBorder="1"/>
    <xf numFmtId="0" fontId="4" fillId="0" borderId="12" xfId="0" applyFont="1" applyBorder="1" applyAlignment="1">
      <alignment horizontal="right"/>
    </xf>
    <xf numFmtId="0" fontId="4" fillId="0" borderId="12" xfId="0" applyFont="1" applyBorder="1"/>
    <xf numFmtId="43" fontId="3" fillId="0" borderId="15" xfId="1" applyFont="1" applyBorder="1" applyAlignment="1">
      <alignment horizontal="right"/>
    </xf>
    <xf numFmtId="43" fontId="4" fillId="0" borderId="0" xfId="1" applyFont="1" applyBorder="1" applyAlignment="1">
      <alignment horizontal="right"/>
    </xf>
    <xf numFmtId="43" fontId="3" fillId="0" borderId="1" xfId="1" applyFont="1" applyBorder="1" applyAlignment="1">
      <alignment horizontal="center"/>
    </xf>
    <xf numFmtId="43" fontId="3" fillId="0" borderId="0" xfId="0" applyNumberFormat="1" applyFont="1" applyBorder="1"/>
    <xf numFmtId="43" fontId="3" fillId="0" borderId="16" xfId="1" applyFont="1" applyBorder="1"/>
    <xf numFmtId="43" fontId="4" fillId="0" borderId="16" xfId="1" applyFont="1" applyBorder="1"/>
    <xf numFmtId="0" fontId="3" fillId="0" borderId="17" xfId="0" applyFont="1" applyBorder="1"/>
    <xf numFmtId="0" fontId="4" fillId="0" borderId="18" xfId="0" applyFont="1" applyBorder="1" applyAlignment="1">
      <alignment horizontal="right"/>
    </xf>
    <xf numFmtId="43" fontId="3" fillId="0" borderId="18" xfId="1" applyFont="1" applyBorder="1"/>
    <xf numFmtId="43" fontId="4" fillId="0" borderId="18" xfId="1" applyFont="1" applyBorder="1"/>
    <xf numFmtId="0" fontId="4" fillId="0" borderId="17" xfId="0" applyFont="1" applyBorder="1"/>
    <xf numFmtId="43" fontId="4" fillId="0" borderId="19" xfId="1" applyFont="1" applyBorder="1"/>
    <xf numFmtId="0" fontId="4" fillId="3" borderId="3" xfId="0" applyFont="1" applyFill="1" applyBorder="1"/>
    <xf numFmtId="43" fontId="3" fillId="3" borderId="0" xfId="1" applyFont="1" applyFill="1" applyBorder="1"/>
    <xf numFmtId="0" fontId="3" fillId="3" borderId="0" xfId="0" applyFont="1" applyFill="1" applyBorder="1"/>
    <xf numFmtId="0" fontId="2" fillId="3" borderId="6" xfId="0" applyFont="1" applyFill="1" applyBorder="1"/>
    <xf numFmtId="0" fontId="4" fillId="3" borderId="0" xfId="0" applyFont="1" applyFill="1" applyBorder="1" applyAlignment="1">
      <alignment horizontal="right"/>
    </xf>
    <xf numFmtId="43" fontId="3" fillId="0" borderId="20" xfId="1" applyFont="1" applyBorder="1"/>
    <xf numFmtId="43" fontId="3" fillId="0" borderId="2" xfId="1" applyFont="1" applyBorder="1" applyAlignment="1"/>
    <xf numFmtId="43" fontId="3" fillId="0" borderId="20" xfId="1" applyFont="1" applyBorder="1" applyAlignment="1"/>
    <xf numFmtId="43" fontId="3" fillId="0" borderId="16" xfId="1" applyFont="1" applyBorder="1" applyAlignment="1"/>
    <xf numFmtId="0" fontId="13" fillId="0" borderId="4" xfId="0" applyFont="1" applyBorder="1"/>
    <xf numFmtId="0" fontId="4" fillId="0" borderId="0" xfId="0" applyFont="1" applyBorder="1" applyAlignment="1">
      <alignment horizontal="left"/>
    </xf>
    <xf numFmtId="0" fontId="4" fillId="0" borderId="16" xfId="0" applyFont="1" applyBorder="1" applyAlignment="1">
      <alignment horizontal="center"/>
    </xf>
    <xf numFmtId="0" fontId="4" fillId="0" borderId="21" xfId="0" applyFont="1" applyBorder="1" applyAlignment="1">
      <alignment horizontal="right"/>
    </xf>
    <xf numFmtId="0" fontId="4" fillId="0" borderId="16" xfId="0" applyFont="1" applyBorder="1" applyAlignment="1">
      <alignment horizontal="right"/>
    </xf>
    <xf numFmtId="43" fontId="3" fillId="0" borderId="2" xfId="1" applyFont="1" applyBorder="1" applyAlignment="1">
      <alignment horizontal="center"/>
    </xf>
    <xf numFmtId="43" fontId="3" fillId="0" borderId="20" xfId="1" applyFont="1" applyBorder="1" applyAlignment="1">
      <alignment horizontal="center"/>
    </xf>
    <xf numFmtId="43" fontId="3" fillId="0" borderId="16" xfId="1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21" xfId="0" applyFont="1" applyBorder="1" applyAlignment="1">
      <alignment horizontal="center"/>
    </xf>
    <xf numFmtId="0" fontId="4" fillId="0" borderId="16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236220</xdr:colOff>
      <xdr:row>1</xdr:row>
      <xdr:rowOff>83820</xdr:rowOff>
    </xdr:from>
    <xdr:to>
      <xdr:col>2</xdr:col>
      <xdr:colOff>563880</xdr:colOff>
      <xdr:row>5</xdr:row>
      <xdr:rowOff>114300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6105" t="25848" r="8714" b="35310"/>
        <a:stretch>
          <a:fillRect/>
        </a:stretch>
      </xdr:blipFill>
      <xdr:spPr bwMode="auto">
        <a:xfrm>
          <a:off x="264795" y="321945"/>
          <a:ext cx="1518285" cy="9067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137160</xdr:colOff>
      <xdr:row>1</xdr:row>
      <xdr:rowOff>53340</xdr:rowOff>
    </xdr:from>
    <xdr:to>
      <xdr:col>2</xdr:col>
      <xdr:colOff>586740</xdr:colOff>
      <xdr:row>6</xdr:row>
      <xdr:rowOff>106680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6105" t="25848" r="8714" b="35310"/>
        <a:stretch>
          <a:fillRect/>
        </a:stretch>
      </xdr:blipFill>
      <xdr:spPr bwMode="auto">
        <a:xfrm>
          <a:off x="165735" y="272415"/>
          <a:ext cx="1773555" cy="11487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85"/>
  <sheetViews>
    <sheetView tabSelected="1" topLeftCell="A46" workbookViewId="0">
      <selection activeCell="E68" sqref="E68"/>
    </sheetView>
  </sheetViews>
  <sheetFormatPr defaultColWidth="9.140625" defaultRowHeight="17.25" x14ac:dyDescent="0.3"/>
  <cols>
    <col min="1" max="1" width="0.42578125" style="1" customWidth="1"/>
    <col min="2" max="2" width="17.85546875" style="1" customWidth="1"/>
    <col min="3" max="3" width="13.5703125" style="1" customWidth="1"/>
    <col min="4" max="4" width="12.5703125" style="1" customWidth="1"/>
    <col min="5" max="5" width="18.28515625" style="1" customWidth="1"/>
    <col min="6" max="6" width="15.7109375" style="1" customWidth="1"/>
    <col min="7" max="7" width="15.140625" style="1" customWidth="1"/>
    <col min="8" max="8" width="11.85546875" style="1" customWidth="1"/>
    <col min="9" max="9" width="2.5703125" style="1" customWidth="1"/>
    <col min="10" max="16384" width="9.140625" style="1"/>
  </cols>
  <sheetData>
    <row r="1" spans="1:10" ht="18.75" x14ac:dyDescent="0.3">
      <c r="A1" s="58"/>
      <c r="B1" s="58"/>
      <c r="C1" s="30"/>
      <c r="D1" s="104" t="s">
        <v>14</v>
      </c>
      <c r="E1" s="59"/>
      <c r="F1" s="59"/>
      <c r="G1" s="59"/>
      <c r="H1" s="30"/>
      <c r="I1" s="31"/>
    </row>
    <row r="2" spans="1:10" x14ac:dyDescent="0.3">
      <c r="A2" s="60"/>
      <c r="B2" s="60"/>
      <c r="C2" s="35"/>
      <c r="D2" s="13" t="s">
        <v>20</v>
      </c>
      <c r="E2" s="35"/>
      <c r="F2" s="13" t="s">
        <v>21</v>
      </c>
      <c r="G2" s="13" t="s">
        <v>22</v>
      </c>
      <c r="H2" s="35"/>
      <c r="I2" s="36"/>
    </row>
    <row r="3" spans="1:10" x14ac:dyDescent="0.3">
      <c r="A3" s="60"/>
      <c r="B3" s="60"/>
      <c r="C3" s="35"/>
      <c r="D3" s="13" t="s">
        <v>15</v>
      </c>
      <c r="E3" s="35"/>
      <c r="F3" s="13" t="s">
        <v>53</v>
      </c>
      <c r="G3" s="13" t="s">
        <v>51</v>
      </c>
      <c r="H3" s="35"/>
      <c r="I3" s="36"/>
    </row>
    <row r="4" spans="1:10" x14ac:dyDescent="0.3">
      <c r="A4" s="60"/>
      <c r="B4" s="60"/>
      <c r="C4" s="35"/>
      <c r="D4" s="13" t="s">
        <v>16</v>
      </c>
      <c r="E4" s="35"/>
      <c r="F4" s="13" t="s">
        <v>17</v>
      </c>
      <c r="G4" s="13" t="s">
        <v>23</v>
      </c>
      <c r="H4" s="35"/>
      <c r="I4" s="36"/>
    </row>
    <row r="5" spans="1:10" x14ac:dyDescent="0.3">
      <c r="A5" s="60"/>
      <c r="B5" s="60"/>
      <c r="C5" s="35"/>
      <c r="D5" s="61" t="s">
        <v>26</v>
      </c>
      <c r="E5" s="35"/>
      <c r="F5" s="13" t="s">
        <v>18</v>
      </c>
      <c r="G5" s="13" t="s">
        <v>24</v>
      </c>
      <c r="H5" s="35"/>
      <c r="I5" s="36"/>
    </row>
    <row r="6" spans="1:10" x14ac:dyDescent="0.3">
      <c r="A6" s="60"/>
      <c r="B6" s="60"/>
      <c r="C6" s="35"/>
      <c r="D6" s="61" t="s">
        <v>50</v>
      </c>
      <c r="E6" s="61"/>
      <c r="F6" s="13" t="s">
        <v>19</v>
      </c>
      <c r="G6" s="13" t="s">
        <v>52</v>
      </c>
      <c r="H6" s="35"/>
      <c r="I6" s="36"/>
    </row>
    <row r="7" spans="1:10" x14ac:dyDescent="0.3">
      <c r="A7" s="60"/>
      <c r="B7" s="60"/>
      <c r="C7" s="35"/>
      <c r="D7" s="61" t="s">
        <v>47</v>
      </c>
      <c r="E7" s="61"/>
      <c r="F7" s="13" t="s">
        <v>25</v>
      </c>
      <c r="G7" s="13" t="s">
        <v>49</v>
      </c>
      <c r="H7" s="35"/>
      <c r="I7" s="36"/>
    </row>
    <row r="8" spans="1:10" x14ac:dyDescent="0.3">
      <c r="A8" s="60"/>
      <c r="B8" s="60"/>
      <c r="C8" s="35"/>
      <c r="D8" s="61"/>
      <c r="E8" s="61"/>
      <c r="F8" s="13" t="s">
        <v>48</v>
      </c>
      <c r="G8" s="13"/>
      <c r="H8" s="35"/>
      <c r="I8" s="36"/>
    </row>
    <row r="9" spans="1:10" x14ac:dyDescent="0.3">
      <c r="A9" s="60"/>
      <c r="B9" s="60"/>
      <c r="C9" s="35"/>
      <c r="D9" s="61"/>
      <c r="E9" s="61"/>
      <c r="F9" s="13"/>
      <c r="G9" s="13"/>
      <c r="H9" s="35"/>
      <c r="I9" s="36"/>
    </row>
    <row r="10" spans="1:10" x14ac:dyDescent="0.3">
      <c r="A10" s="60"/>
      <c r="B10" s="73" t="s">
        <v>106</v>
      </c>
      <c r="C10" s="35"/>
      <c r="D10" s="61"/>
      <c r="E10" s="61"/>
      <c r="F10" s="13"/>
      <c r="G10" s="13"/>
      <c r="H10" s="35"/>
      <c r="I10" s="36"/>
    </row>
    <row r="11" spans="1:10" x14ac:dyDescent="0.3">
      <c r="A11" s="60"/>
      <c r="B11" s="19"/>
      <c r="C11" s="13"/>
      <c r="D11" s="13"/>
      <c r="E11" s="13"/>
      <c r="F11" s="13"/>
      <c r="G11" s="13"/>
      <c r="H11" s="13"/>
      <c r="I11" s="36"/>
    </row>
    <row r="12" spans="1:10" ht="2.25" customHeight="1" x14ac:dyDescent="0.3">
      <c r="A12" s="60"/>
      <c r="B12" s="63"/>
      <c r="C12" s="11"/>
      <c r="D12" s="11"/>
      <c r="E12" s="11"/>
      <c r="F12" s="11"/>
      <c r="G12" s="11"/>
      <c r="H12" s="11"/>
      <c r="I12" s="69"/>
      <c r="J12" s="35"/>
    </row>
    <row r="13" spans="1:10" x14ac:dyDescent="0.3">
      <c r="A13" s="60"/>
      <c r="B13" s="29" t="s">
        <v>54</v>
      </c>
      <c r="C13" s="13"/>
      <c r="D13" s="13"/>
      <c r="E13" s="13"/>
      <c r="F13" s="13"/>
      <c r="G13" s="13"/>
      <c r="H13" s="13"/>
      <c r="I13" s="36"/>
      <c r="J13" s="35"/>
    </row>
    <row r="14" spans="1:10" x14ac:dyDescent="0.3">
      <c r="A14" s="60"/>
      <c r="B14" s="29" t="s">
        <v>27</v>
      </c>
      <c r="C14" s="21" t="s">
        <v>108</v>
      </c>
      <c r="D14" s="13"/>
      <c r="E14" s="13"/>
      <c r="F14" s="93"/>
      <c r="G14" s="21" t="s">
        <v>60</v>
      </c>
      <c r="H14" s="13"/>
      <c r="I14" s="36"/>
      <c r="J14" s="35"/>
    </row>
    <row r="15" spans="1:10" s="4" customFormat="1" x14ac:dyDescent="0.3">
      <c r="A15" s="62"/>
      <c r="B15" s="19"/>
      <c r="C15" s="13"/>
      <c r="D15" s="13"/>
      <c r="E15" s="13"/>
      <c r="F15" s="89"/>
      <c r="G15" s="13"/>
      <c r="H15" s="13"/>
      <c r="I15" s="33"/>
      <c r="J15" s="32"/>
    </row>
    <row r="16" spans="1:10" ht="14.25" customHeight="1" x14ac:dyDescent="0.3">
      <c r="A16" s="60"/>
      <c r="B16" s="34"/>
      <c r="C16" s="5" t="s">
        <v>0</v>
      </c>
      <c r="D16" s="10" t="s">
        <v>1</v>
      </c>
      <c r="E16" s="15" t="s">
        <v>2</v>
      </c>
      <c r="F16" s="90" t="s">
        <v>55</v>
      </c>
      <c r="G16" s="106" t="s">
        <v>41</v>
      </c>
      <c r="H16" s="8"/>
      <c r="I16" s="36"/>
      <c r="J16" s="35"/>
    </row>
    <row r="17" spans="1:13" ht="15" customHeight="1" x14ac:dyDescent="0.3">
      <c r="A17" s="60"/>
      <c r="B17" s="64" t="s">
        <v>3</v>
      </c>
      <c r="C17" s="7">
        <f>(5000*1.2)*1.2</f>
        <v>7200</v>
      </c>
      <c r="D17" s="7">
        <f>(7500*1.2)*1.2</f>
        <v>10800</v>
      </c>
      <c r="E17" s="16">
        <f>(10000*1.2)*1.2</f>
        <v>14400</v>
      </c>
      <c r="F17" s="91">
        <f>(3300*1.2)*1.2</f>
        <v>4752</v>
      </c>
      <c r="G17" s="87">
        <f>(3000*1.2)*1.2</f>
        <v>4320</v>
      </c>
      <c r="H17" s="13"/>
      <c r="I17" s="36"/>
      <c r="J17" s="35"/>
    </row>
    <row r="18" spans="1:13" ht="15" customHeight="1" x14ac:dyDescent="0.3">
      <c r="A18" s="60"/>
      <c r="B18" s="64" t="s">
        <v>4</v>
      </c>
      <c r="C18" s="7">
        <f>C17*0.165</f>
        <v>1188</v>
      </c>
      <c r="D18" s="7">
        <f>D17*0.165</f>
        <v>1782</v>
      </c>
      <c r="E18" s="16">
        <f>E17*0.165</f>
        <v>2376</v>
      </c>
      <c r="F18" s="91">
        <f>F17*0.165</f>
        <v>784.08</v>
      </c>
      <c r="G18" s="87">
        <f>G17*0.165</f>
        <v>712.80000000000007</v>
      </c>
      <c r="H18" s="13"/>
      <c r="I18" s="36"/>
      <c r="J18" s="35"/>
    </row>
    <row r="19" spans="1:13" ht="16.5" customHeight="1" x14ac:dyDescent="0.3">
      <c r="A19" s="60"/>
      <c r="B19" s="64" t="s">
        <v>5</v>
      </c>
      <c r="C19" s="12">
        <f>SUM(C17:C18)</f>
        <v>8388</v>
      </c>
      <c r="D19" s="12">
        <f>SUM(D17:D18)</f>
        <v>12582</v>
      </c>
      <c r="E19" s="17">
        <f>SUM(E17:E18)</f>
        <v>16776</v>
      </c>
      <c r="F19" s="94">
        <f>SUM(F17:F18)</f>
        <v>5536.08</v>
      </c>
      <c r="G19" s="88">
        <f>SUM(G17:G18)</f>
        <v>5032.8</v>
      </c>
      <c r="H19" s="13"/>
      <c r="I19" s="36"/>
      <c r="J19" s="35"/>
    </row>
    <row r="20" spans="1:13" ht="16.5" customHeight="1" x14ac:dyDescent="0.3">
      <c r="A20" s="60"/>
      <c r="B20" s="29"/>
      <c r="C20" s="22"/>
      <c r="D20" s="22"/>
      <c r="E20" s="22"/>
      <c r="F20" s="44"/>
      <c r="G20" s="22"/>
      <c r="H20" s="13"/>
      <c r="I20" s="36"/>
      <c r="J20" s="35"/>
    </row>
    <row r="21" spans="1:13" ht="18.75" customHeight="1" x14ac:dyDescent="0.3">
      <c r="A21" s="60"/>
      <c r="B21" s="29" t="s">
        <v>6</v>
      </c>
      <c r="C21" s="13"/>
      <c r="D21" s="13"/>
      <c r="E21" s="13"/>
      <c r="F21" s="89"/>
      <c r="G21" s="21" t="s">
        <v>60</v>
      </c>
      <c r="H21" s="13"/>
      <c r="I21" s="36"/>
      <c r="J21" s="35"/>
    </row>
    <row r="22" spans="1:13" s="4" customFormat="1" ht="1.5" customHeight="1" x14ac:dyDescent="0.3">
      <c r="A22" s="62"/>
      <c r="B22" s="19"/>
      <c r="C22" s="13"/>
      <c r="D22" s="13"/>
      <c r="E22" s="13"/>
      <c r="F22" s="89"/>
      <c r="G22" s="13"/>
      <c r="H22" s="13"/>
      <c r="I22" s="33"/>
      <c r="J22" s="32"/>
    </row>
    <row r="23" spans="1:13" ht="15" customHeight="1" x14ac:dyDescent="0.3">
      <c r="A23" s="60"/>
      <c r="B23" s="34"/>
      <c r="C23" s="5" t="s">
        <v>0</v>
      </c>
      <c r="D23" s="10" t="s">
        <v>1</v>
      </c>
      <c r="E23" s="18" t="s">
        <v>2</v>
      </c>
      <c r="F23" s="90" t="s">
        <v>28</v>
      </c>
      <c r="G23" s="106" t="s">
        <v>41</v>
      </c>
      <c r="H23" s="13"/>
      <c r="I23" s="36"/>
      <c r="J23" s="35"/>
      <c r="L23" s="27"/>
      <c r="M23" s="28"/>
    </row>
    <row r="24" spans="1:13" ht="15" customHeight="1" x14ac:dyDescent="0.3">
      <c r="A24" s="60"/>
      <c r="B24" s="64" t="s">
        <v>3</v>
      </c>
      <c r="C24" s="7">
        <f>(3300*1.2)*1.2</f>
        <v>4752</v>
      </c>
      <c r="D24" s="7">
        <f>(4000*1.2)*1.2</f>
        <v>5760</v>
      </c>
      <c r="E24" s="16">
        <f>(5000*1.2)*1.2</f>
        <v>7200</v>
      </c>
      <c r="F24" s="91">
        <f>(1700*1.2)*1.2</f>
        <v>2448</v>
      </c>
      <c r="G24" s="87">
        <f>(1500*1.2)*1.2</f>
        <v>2160</v>
      </c>
      <c r="H24" s="13"/>
      <c r="I24" s="36"/>
      <c r="J24" s="35"/>
      <c r="L24" s="27"/>
      <c r="M24" s="27"/>
    </row>
    <row r="25" spans="1:13" ht="15" customHeight="1" x14ac:dyDescent="0.3">
      <c r="A25" s="60"/>
      <c r="B25" s="64" t="s">
        <v>4</v>
      </c>
      <c r="C25" s="7">
        <f>C24*0.165</f>
        <v>784.08</v>
      </c>
      <c r="D25" s="7">
        <f>D24*0.165</f>
        <v>950.40000000000009</v>
      </c>
      <c r="E25" s="16">
        <f>E24*0.165</f>
        <v>1188</v>
      </c>
      <c r="F25" s="91">
        <f>F24*0.165</f>
        <v>403.92</v>
      </c>
      <c r="G25" s="87">
        <f>G24*0.165</f>
        <v>356.40000000000003</v>
      </c>
      <c r="H25" s="13"/>
      <c r="I25" s="36"/>
      <c r="J25" s="35"/>
      <c r="K25" s="35"/>
      <c r="L25" s="28"/>
      <c r="M25" s="39"/>
    </row>
    <row r="26" spans="1:13" x14ac:dyDescent="0.3">
      <c r="A26" s="60"/>
      <c r="B26" s="64" t="s">
        <v>5</v>
      </c>
      <c r="C26" s="12">
        <f>SUM(C24:C25)</f>
        <v>5536.08</v>
      </c>
      <c r="D26" s="12">
        <f>SUM(D24:D25)</f>
        <v>6710.4</v>
      </c>
      <c r="E26" s="17">
        <f>SUM(E24:E25)</f>
        <v>8388</v>
      </c>
      <c r="F26" s="92">
        <f>SUM(F24:F25)</f>
        <v>2851.92</v>
      </c>
      <c r="G26" s="88">
        <f>SUM(G24:G25)</f>
        <v>2516.4</v>
      </c>
      <c r="H26" s="13"/>
      <c r="I26" s="36"/>
      <c r="J26" s="35"/>
      <c r="K26" s="35"/>
      <c r="L26" s="27"/>
      <c r="M26" s="40"/>
    </row>
    <row r="27" spans="1:13" x14ac:dyDescent="0.3">
      <c r="A27" s="60"/>
      <c r="B27" s="29"/>
      <c r="C27" s="22"/>
      <c r="D27" s="22"/>
      <c r="E27" s="22"/>
      <c r="F27" s="94"/>
      <c r="G27" s="22"/>
      <c r="H27" s="13"/>
      <c r="I27" s="36"/>
      <c r="J27" s="35"/>
      <c r="K27" s="35"/>
      <c r="L27" s="27"/>
      <c r="M27" s="40"/>
    </row>
    <row r="28" spans="1:13" x14ac:dyDescent="0.3">
      <c r="A28" s="60"/>
      <c r="B28" s="29" t="s">
        <v>109</v>
      </c>
      <c r="C28" s="22"/>
      <c r="D28" s="22"/>
      <c r="E28" s="22"/>
      <c r="F28" s="22"/>
      <c r="G28" s="22"/>
      <c r="H28" s="13"/>
      <c r="I28" s="36"/>
      <c r="J28" s="35"/>
      <c r="K28" s="35"/>
      <c r="L28" s="27"/>
      <c r="M28" s="40"/>
    </row>
    <row r="29" spans="1:13" x14ac:dyDescent="0.3">
      <c r="A29" s="60"/>
      <c r="B29" s="19"/>
      <c r="C29" s="13"/>
      <c r="D29" s="13"/>
      <c r="E29" s="13"/>
      <c r="F29" s="13"/>
      <c r="G29" s="13"/>
      <c r="H29" s="13"/>
      <c r="I29" s="36"/>
      <c r="K29" s="35"/>
      <c r="L29" s="41"/>
      <c r="M29" s="42"/>
    </row>
    <row r="30" spans="1:13" ht="16.5" customHeight="1" x14ac:dyDescent="0.3">
      <c r="A30" s="60"/>
      <c r="B30" s="29" t="s">
        <v>44</v>
      </c>
      <c r="C30" s="13"/>
      <c r="D30" s="21"/>
      <c r="E30" s="13"/>
      <c r="F30" s="13"/>
      <c r="G30" s="13"/>
      <c r="H30" s="13"/>
      <c r="I30" s="36"/>
      <c r="K30" s="35"/>
      <c r="L30" s="27"/>
      <c r="M30" s="43"/>
    </row>
    <row r="31" spans="1:13" s="4" customFormat="1" ht="2.25" customHeight="1" x14ac:dyDescent="0.3">
      <c r="A31" s="62"/>
      <c r="B31" s="65"/>
      <c r="C31" s="14"/>
      <c r="D31" s="14"/>
      <c r="E31" s="14"/>
      <c r="F31" s="14"/>
      <c r="G31" s="14"/>
      <c r="H31" s="14"/>
      <c r="I31" s="70"/>
      <c r="K31" s="32"/>
      <c r="L31" s="32"/>
      <c r="M31" s="32"/>
    </row>
    <row r="32" spans="1:13" x14ac:dyDescent="0.3">
      <c r="A32" s="60"/>
      <c r="B32" s="34"/>
      <c r="C32" s="5" t="s">
        <v>7</v>
      </c>
      <c r="D32" s="5" t="s">
        <v>8</v>
      </c>
      <c r="E32" s="5" t="s">
        <v>9</v>
      </c>
      <c r="F32" s="5" t="s">
        <v>10</v>
      </c>
      <c r="G32" s="5" t="s">
        <v>11</v>
      </c>
      <c r="H32" s="5" t="s">
        <v>12</v>
      </c>
      <c r="I32" s="36"/>
    </row>
    <row r="33" spans="1:9" x14ac:dyDescent="0.3">
      <c r="A33" s="60"/>
      <c r="B33" s="64" t="s">
        <v>3</v>
      </c>
      <c r="C33" s="7">
        <f>130000*1.2</f>
        <v>156000</v>
      </c>
      <c r="D33" s="7">
        <f>115000*1.2</f>
        <v>138000</v>
      </c>
      <c r="E33" s="7">
        <f>(80000*1.2)*1.2</f>
        <v>115200</v>
      </c>
      <c r="F33" s="7">
        <f>85000*1.2</f>
        <v>102000</v>
      </c>
      <c r="G33" s="7">
        <f>(50000*1.2)*1.2</f>
        <v>72000</v>
      </c>
      <c r="H33" s="7">
        <f>(34000*1.2)*1.2</f>
        <v>48960</v>
      </c>
      <c r="I33" s="36"/>
    </row>
    <row r="34" spans="1:9" x14ac:dyDescent="0.3">
      <c r="A34" s="60"/>
      <c r="B34" s="64" t="s">
        <v>4</v>
      </c>
      <c r="C34" s="20">
        <f t="shared" ref="C34:H34" si="0">C33*0.165</f>
        <v>25740</v>
      </c>
      <c r="D34" s="20">
        <f t="shared" si="0"/>
        <v>22770</v>
      </c>
      <c r="E34" s="20">
        <f t="shared" si="0"/>
        <v>19008</v>
      </c>
      <c r="F34" s="20">
        <f t="shared" si="0"/>
        <v>16830</v>
      </c>
      <c r="G34" s="20">
        <f t="shared" si="0"/>
        <v>11880</v>
      </c>
      <c r="H34" s="20">
        <f t="shared" si="0"/>
        <v>8078.4000000000005</v>
      </c>
      <c r="I34" s="36"/>
    </row>
    <row r="35" spans="1:9" x14ac:dyDescent="0.3">
      <c r="A35" s="60"/>
      <c r="B35" s="64" t="s">
        <v>5</v>
      </c>
      <c r="C35" s="12">
        <f t="shared" ref="C35:H35" si="1">SUM(C33:C34)</f>
        <v>181740</v>
      </c>
      <c r="D35" s="12">
        <f t="shared" si="1"/>
        <v>160770</v>
      </c>
      <c r="E35" s="12">
        <f t="shared" si="1"/>
        <v>134208</v>
      </c>
      <c r="F35" s="12">
        <f t="shared" si="1"/>
        <v>118830</v>
      </c>
      <c r="G35" s="12">
        <f t="shared" si="1"/>
        <v>83880</v>
      </c>
      <c r="H35" s="12">
        <f t="shared" si="1"/>
        <v>57038.400000000001</v>
      </c>
      <c r="I35" s="36"/>
    </row>
    <row r="36" spans="1:9" x14ac:dyDescent="0.3">
      <c r="A36" s="60"/>
      <c r="B36" s="19"/>
      <c r="C36" s="86"/>
      <c r="D36" s="86"/>
      <c r="E36" s="86"/>
      <c r="F36" s="86"/>
      <c r="G36" s="86"/>
      <c r="H36" s="86"/>
      <c r="I36" s="36"/>
    </row>
    <row r="37" spans="1:9" x14ac:dyDescent="0.3">
      <c r="A37" s="60"/>
      <c r="B37" s="29" t="s">
        <v>13</v>
      </c>
      <c r="C37" s="13"/>
      <c r="D37" s="13"/>
      <c r="E37" s="13"/>
      <c r="F37" s="13"/>
      <c r="G37" s="13"/>
      <c r="H37" s="13"/>
      <c r="I37" s="36"/>
    </row>
    <row r="38" spans="1:9" x14ac:dyDescent="0.3">
      <c r="A38" s="60"/>
      <c r="B38" s="34"/>
      <c r="C38" s="5" t="s">
        <v>7</v>
      </c>
      <c r="D38" s="5" t="s">
        <v>8</v>
      </c>
      <c r="E38" s="5" t="s">
        <v>9</v>
      </c>
      <c r="F38" s="5" t="s">
        <v>10</v>
      </c>
      <c r="G38" s="5" t="s">
        <v>11</v>
      </c>
      <c r="H38" s="5" t="s">
        <v>12</v>
      </c>
      <c r="I38" s="36"/>
    </row>
    <row r="39" spans="1:9" x14ac:dyDescent="0.3">
      <c r="A39" s="60"/>
      <c r="B39" s="64" t="s">
        <v>3</v>
      </c>
      <c r="C39" s="7">
        <f>(80000*1.2)*1.2</f>
        <v>115200</v>
      </c>
      <c r="D39" s="7">
        <f>80000*1.2</f>
        <v>96000</v>
      </c>
      <c r="E39" s="7">
        <f>70000*1.2</f>
        <v>84000</v>
      </c>
      <c r="F39" s="7">
        <f>(50000*1.2)*1.2</f>
        <v>72000</v>
      </c>
      <c r="G39" s="7">
        <f>45000*1.2</f>
        <v>54000</v>
      </c>
      <c r="H39" s="7">
        <f>35000*1.2</f>
        <v>42000</v>
      </c>
      <c r="I39" s="36"/>
    </row>
    <row r="40" spans="1:9" x14ac:dyDescent="0.3">
      <c r="A40" s="60"/>
      <c r="B40" s="64" t="s">
        <v>4</v>
      </c>
      <c r="C40" s="7">
        <f t="shared" ref="C40:H40" si="2">C39*0.165</f>
        <v>19008</v>
      </c>
      <c r="D40" s="7">
        <f t="shared" si="2"/>
        <v>15840</v>
      </c>
      <c r="E40" s="7">
        <f t="shared" si="2"/>
        <v>13860</v>
      </c>
      <c r="F40" s="7">
        <f t="shared" si="2"/>
        <v>11880</v>
      </c>
      <c r="G40" s="7">
        <f t="shared" si="2"/>
        <v>8910</v>
      </c>
      <c r="H40" s="7">
        <f t="shared" si="2"/>
        <v>6930</v>
      </c>
      <c r="I40" s="36"/>
    </row>
    <row r="41" spans="1:9" x14ac:dyDescent="0.3">
      <c r="A41" s="60"/>
      <c r="B41" s="64" t="s">
        <v>5</v>
      </c>
      <c r="C41" s="12">
        <f t="shared" ref="C41:H41" si="3">SUM(C39:C40)</f>
        <v>134208</v>
      </c>
      <c r="D41" s="12">
        <f t="shared" si="3"/>
        <v>111840</v>
      </c>
      <c r="E41" s="12">
        <f t="shared" si="3"/>
        <v>97860</v>
      </c>
      <c r="F41" s="12">
        <f t="shared" si="3"/>
        <v>83880</v>
      </c>
      <c r="G41" s="12">
        <f t="shared" si="3"/>
        <v>62910</v>
      </c>
      <c r="H41" s="12">
        <f t="shared" si="3"/>
        <v>48930</v>
      </c>
      <c r="I41" s="36"/>
    </row>
    <row r="42" spans="1:9" x14ac:dyDescent="0.3">
      <c r="A42" s="60"/>
      <c r="B42" s="29"/>
      <c r="C42" s="9"/>
      <c r="D42" s="9"/>
      <c r="E42" s="9"/>
      <c r="F42" s="9"/>
      <c r="G42" s="9"/>
      <c r="H42" s="9"/>
      <c r="I42" s="36"/>
    </row>
    <row r="43" spans="1:9" x14ac:dyDescent="0.3">
      <c r="A43" s="60"/>
      <c r="B43" s="29" t="s">
        <v>105</v>
      </c>
      <c r="C43" s="9"/>
      <c r="D43" s="9"/>
      <c r="E43" s="9"/>
      <c r="F43" s="9"/>
      <c r="G43" s="9"/>
      <c r="H43" s="9"/>
      <c r="I43" s="36"/>
    </row>
    <row r="44" spans="1:9" x14ac:dyDescent="0.3">
      <c r="A44" s="60"/>
      <c r="B44" s="29"/>
      <c r="C44" s="9"/>
      <c r="D44" s="9"/>
      <c r="E44" s="9"/>
      <c r="F44" s="9"/>
      <c r="G44" s="9"/>
      <c r="H44" s="9"/>
      <c r="I44" s="36"/>
    </row>
    <row r="45" spans="1:9" x14ac:dyDescent="0.3">
      <c r="A45" s="60"/>
      <c r="B45" s="29" t="s">
        <v>58</v>
      </c>
      <c r="C45" s="9"/>
      <c r="D45" s="9"/>
      <c r="E45" s="9"/>
      <c r="F45" s="9"/>
      <c r="G45" s="9"/>
      <c r="H45" s="9"/>
      <c r="I45" s="36"/>
    </row>
    <row r="46" spans="1:9" ht="3" customHeight="1" x14ac:dyDescent="0.3">
      <c r="A46" s="60"/>
      <c r="B46" s="66"/>
      <c r="C46" s="24"/>
      <c r="D46" s="24"/>
      <c r="E46" s="24"/>
      <c r="F46" s="24"/>
      <c r="G46" s="24"/>
      <c r="H46" s="24"/>
      <c r="I46" s="69"/>
    </row>
    <row r="47" spans="1:9" x14ac:dyDescent="0.3">
      <c r="A47" s="60"/>
      <c r="B47" s="64" t="s">
        <v>42</v>
      </c>
      <c r="C47" s="6" t="s">
        <v>29</v>
      </c>
      <c r="D47" s="52" t="s">
        <v>30</v>
      </c>
      <c r="E47" s="52" t="s">
        <v>31</v>
      </c>
      <c r="F47" s="10" t="s">
        <v>33</v>
      </c>
      <c r="G47" s="52" t="s">
        <v>30</v>
      </c>
      <c r="H47" s="52" t="s">
        <v>31</v>
      </c>
      <c r="I47" s="36"/>
    </row>
    <row r="48" spans="1:9" x14ac:dyDescent="0.3">
      <c r="A48" s="60"/>
      <c r="B48" s="107" t="s">
        <v>61</v>
      </c>
      <c r="C48" s="108"/>
      <c r="D48" s="76" t="s">
        <v>34</v>
      </c>
      <c r="E48" s="75">
        <f>(2000*1.2)*1.2</f>
        <v>2880</v>
      </c>
      <c r="F48" s="74" t="s">
        <v>65</v>
      </c>
      <c r="G48" s="25" t="s">
        <v>35</v>
      </c>
      <c r="H48" s="7">
        <f>40000*1.2</f>
        <v>48000</v>
      </c>
      <c r="I48" s="36"/>
    </row>
    <row r="49" spans="1:9" x14ac:dyDescent="0.3">
      <c r="A49" s="60"/>
      <c r="B49" s="107" t="s">
        <v>59</v>
      </c>
      <c r="C49" s="108"/>
      <c r="D49" s="45" t="s">
        <v>62</v>
      </c>
      <c r="E49" s="45">
        <f>10000*1.2</f>
        <v>12000</v>
      </c>
      <c r="F49" s="46" t="s">
        <v>65</v>
      </c>
      <c r="G49" s="47" t="s">
        <v>36</v>
      </c>
      <c r="H49" s="45">
        <f>55000*1.2</f>
        <v>66000</v>
      </c>
      <c r="I49" s="36"/>
    </row>
    <row r="50" spans="1:9" x14ac:dyDescent="0.3">
      <c r="A50" s="60"/>
      <c r="B50" s="107" t="s">
        <v>40</v>
      </c>
      <c r="C50" s="108"/>
      <c r="D50" s="45" t="s">
        <v>34</v>
      </c>
      <c r="E50" s="45">
        <f>25000*1.2</f>
        <v>30000</v>
      </c>
      <c r="F50" s="46" t="s">
        <v>65</v>
      </c>
      <c r="G50" s="25" t="s">
        <v>37</v>
      </c>
      <c r="H50" s="7">
        <f>85000*1.2</f>
        <v>102000</v>
      </c>
      <c r="I50" s="36"/>
    </row>
    <row r="51" spans="1:9" x14ac:dyDescent="0.3">
      <c r="A51" s="60"/>
      <c r="B51" s="107" t="s">
        <v>32</v>
      </c>
      <c r="C51" s="108"/>
      <c r="D51" s="7" t="s">
        <v>34</v>
      </c>
      <c r="E51" s="7">
        <f>75000*1.2</f>
        <v>90000</v>
      </c>
      <c r="F51" s="6" t="s">
        <v>65</v>
      </c>
      <c r="G51" s="25"/>
      <c r="H51" s="7"/>
      <c r="I51" s="36"/>
    </row>
    <row r="52" spans="1:9" x14ac:dyDescent="0.3">
      <c r="A52" s="60"/>
      <c r="B52" s="71"/>
      <c r="C52" s="72"/>
      <c r="D52" s="9"/>
      <c r="E52" s="9"/>
      <c r="F52" s="21"/>
      <c r="G52" s="23"/>
      <c r="H52" s="9"/>
      <c r="I52" s="36"/>
    </row>
    <row r="53" spans="1:9" x14ac:dyDescent="0.3">
      <c r="A53" s="60"/>
      <c r="B53" s="29"/>
      <c r="C53" s="23"/>
      <c r="D53" s="9"/>
      <c r="E53" s="9"/>
      <c r="F53" s="23"/>
      <c r="G53" s="9"/>
      <c r="H53" s="9"/>
      <c r="I53" s="36"/>
    </row>
    <row r="54" spans="1:9" x14ac:dyDescent="0.3">
      <c r="A54" s="60"/>
      <c r="B54" s="29" t="s">
        <v>56</v>
      </c>
      <c r="C54" s="23"/>
      <c r="D54" s="48" t="s">
        <v>43</v>
      </c>
      <c r="E54" s="9"/>
      <c r="F54" s="9"/>
      <c r="G54" s="9"/>
      <c r="H54" s="9"/>
      <c r="I54" s="36"/>
    </row>
    <row r="55" spans="1:9" ht="3" customHeight="1" x14ac:dyDescent="0.3">
      <c r="A55" s="60"/>
      <c r="B55" s="66"/>
      <c r="C55" s="56"/>
      <c r="D55" s="57"/>
      <c r="E55" s="24"/>
      <c r="F55" s="24"/>
      <c r="G55" s="24"/>
      <c r="H55" s="24"/>
      <c r="I55" s="69"/>
    </row>
    <row r="56" spans="1:9" x14ac:dyDescent="0.3">
      <c r="A56" s="60"/>
      <c r="B56" s="64" t="s">
        <v>29</v>
      </c>
      <c r="C56" s="54" t="s">
        <v>31</v>
      </c>
      <c r="D56" s="53" t="s">
        <v>30</v>
      </c>
      <c r="E56" s="52" t="s">
        <v>31</v>
      </c>
      <c r="F56" s="26"/>
      <c r="G56" s="9"/>
      <c r="H56" s="9"/>
      <c r="I56" s="36"/>
    </row>
    <row r="57" spans="1:9" x14ac:dyDescent="0.3">
      <c r="A57" s="60"/>
      <c r="B57" s="67" t="s">
        <v>38</v>
      </c>
      <c r="C57" s="16">
        <f>250000*1.2</f>
        <v>300000</v>
      </c>
      <c r="D57" s="37" t="s">
        <v>8</v>
      </c>
      <c r="E57" s="7">
        <f>125000*1.2</f>
        <v>150000</v>
      </c>
      <c r="F57" s="13" t="s">
        <v>46</v>
      </c>
      <c r="G57" s="9"/>
      <c r="H57" s="9"/>
      <c r="I57" s="36"/>
    </row>
    <row r="58" spans="1:9" x14ac:dyDescent="0.3">
      <c r="A58" s="60"/>
      <c r="B58" s="67" t="s">
        <v>39</v>
      </c>
      <c r="C58" s="16">
        <f>500000*1.2</f>
        <v>600000</v>
      </c>
      <c r="D58" s="50" t="s">
        <v>7</v>
      </c>
      <c r="E58" s="45">
        <f>(150000*1.2)*1.2</f>
        <v>216000</v>
      </c>
      <c r="F58" s="13"/>
      <c r="G58" s="9"/>
      <c r="H58" s="9"/>
      <c r="I58" s="36"/>
    </row>
    <row r="59" spans="1:9" x14ac:dyDescent="0.3">
      <c r="A59" s="60"/>
      <c r="B59" s="71"/>
      <c r="C59" s="9"/>
      <c r="D59" s="51"/>
      <c r="E59" s="51"/>
      <c r="F59" s="13"/>
      <c r="G59" s="9"/>
      <c r="H59" s="9"/>
      <c r="I59" s="36"/>
    </row>
    <row r="60" spans="1:9" x14ac:dyDescent="0.3">
      <c r="A60" s="60"/>
      <c r="B60" s="29"/>
      <c r="C60" s="9"/>
      <c r="D60" s="9"/>
      <c r="E60" s="9"/>
      <c r="F60" s="9"/>
      <c r="G60" s="9"/>
      <c r="H60" s="9"/>
      <c r="I60" s="36"/>
    </row>
    <row r="61" spans="1:9" x14ac:dyDescent="0.3">
      <c r="A61" s="60"/>
      <c r="B61" s="29" t="s">
        <v>57</v>
      </c>
      <c r="C61" s="9"/>
      <c r="D61" s="9"/>
      <c r="E61" s="9"/>
      <c r="F61" s="9"/>
      <c r="G61" s="9"/>
      <c r="H61" s="9"/>
      <c r="I61" s="36"/>
    </row>
    <row r="62" spans="1:9" x14ac:dyDescent="0.3">
      <c r="A62" s="60"/>
      <c r="B62" s="19" t="s">
        <v>66</v>
      </c>
      <c r="C62" s="9"/>
      <c r="D62" s="9"/>
      <c r="E62" s="9"/>
      <c r="F62" s="9"/>
      <c r="G62" s="9"/>
      <c r="H62" s="9"/>
      <c r="I62" s="36"/>
    </row>
    <row r="63" spans="1:9" x14ac:dyDescent="0.3">
      <c r="A63" s="60"/>
      <c r="B63" s="19" t="s">
        <v>45</v>
      </c>
      <c r="C63" s="9"/>
      <c r="D63" s="9"/>
      <c r="E63" s="9"/>
      <c r="F63" s="9"/>
      <c r="G63" s="9"/>
      <c r="H63" s="9"/>
      <c r="I63" s="36"/>
    </row>
    <row r="64" spans="1:9" x14ac:dyDescent="0.3">
      <c r="A64" s="60"/>
      <c r="B64" s="19"/>
      <c r="C64" s="9"/>
      <c r="D64" s="9"/>
      <c r="E64" s="9"/>
      <c r="F64" s="9"/>
      <c r="G64" s="9"/>
      <c r="H64" s="9"/>
      <c r="I64" s="36"/>
    </row>
    <row r="65" spans="1:9" x14ac:dyDescent="0.3">
      <c r="A65" s="60"/>
      <c r="B65" s="29" t="s">
        <v>63</v>
      </c>
      <c r="C65" s="9"/>
      <c r="D65" s="9"/>
      <c r="E65" s="9"/>
      <c r="F65" s="9"/>
      <c r="G65" s="9"/>
      <c r="H65" s="9"/>
      <c r="I65" s="36"/>
    </row>
    <row r="66" spans="1:9" x14ac:dyDescent="0.3">
      <c r="A66" s="60"/>
      <c r="B66" s="19" t="s">
        <v>64</v>
      </c>
      <c r="C66" s="9"/>
      <c r="D66" s="9"/>
      <c r="E66" s="9"/>
      <c r="F66" s="9"/>
      <c r="G66" s="9"/>
      <c r="H66" s="9"/>
      <c r="I66" s="36"/>
    </row>
    <row r="67" spans="1:9" ht="18" thickBot="1" x14ac:dyDescent="0.35">
      <c r="A67" s="60"/>
      <c r="B67" s="68"/>
      <c r="C67" s="49"/>
      <c r="D67" s="49"/>
      <c r="E67" s="49"/>
      <c r="F67" s="49"/>
      <c r="G67" s="49"/>
      <c r="H67" s="49"/>
      <c r="I67" s="38"/>
    </row>
    <row r="68" spans="1:9" x14ac:dyDescent="0.3">
      <c r="B68" s="21"/>
      <c r="C68" s="9"/>
      <c r="D68" s="9"/>
      <c r="E68" s="9"/>
      <c r="F68" s="55"/>
      <c r="G68" s="9"/>
      <c r="H68" s="9"/>
    </row>
    <row r="69" spans="1:9" x14ac:dyDescent="0.3">
      <c r="B69" s="21"/>
      <c r="C69" s="9"/>
      <c r="D69" s="9"/>
      <c r="E69" s="9"/>
      <c r="F69" s="55"/>
      <c r="G69" s="9"/>
      <c r="H69" s="9"/>
    </row>
    <row r="70" spans="1:9" x14ac:dyDescent="0.3">
      <c r="B70" s="21"/>
      <c r="C70" s="9"/>
      <c r="D70" s="9"/>
      <c r="E70" s="9"/>
      <c r="F70" s="9"/>
      <c r="G70" s="9"/>
      <c r="H70" s="9"/>
    </row>
    <row r="71" spans="1:9" x14ac:dyDescent="0.3">
      <c r="B71" s="21"/>
      <c r="C71" s="9"/>
      <c r="D71" s="9"/>
      <c r="E71" s="9"/>
      <c r="F71" s="9"/>
      <c r="G71" s="9"/>
      <c r="H71" s="9"/>
    </row>
    <row r="72" spans="1:9" x14ac:dyDescent="0.3">
      <c r="B72" s="21"/>
      <c r="C72" s="9"/>
      <c r="D72" s="9"/>
      <c r="E72" s="9"/>
      <c r="F72" s="9"/>
      <c r="G72" s="9"/>
      <c r="H72" s="9"/>
    </row>
    <row r="73" spans="1:9" x14ac:dyDescent="0.3">
      <c r="B73" s="21"/>
      <c r="C73" s="9"/>
      <c r="D73" s="9"/>
      <c r="E73" s="9"/>
      <c r="F73" s="9"/>
      <c r="G73" s="9"/>
      <c r="H73" s="9"/>
    </row>
    <row r="74" spans="1:9" x14ac:dyDescent="0.3">
      <c r="B74" s="21"/>
      <c r="C74" s="9"/>
      <c r="D74" s="9"/>
      <c r="E74" s="9"/>
      <c r="F74" s="9"/>
      <c r="G74" s="9"/>
      <c r="H74" s="9"/>
    </row>
    <row r="75" spans="1:9" x14ac:dyDescent="0.3">
      <c r="B75" s="21"/>
      <c r="C75" s="9"/>
      <c r="D75" s="9"/>
      <c r="E75" s="9"/>
      <c r="F75" s="9"/>
      <c r="G75" s="9"/>
      <c r="H75" s="9"/>
    </row>
    <row r="76" spans="1:9" x14ac:dyDescent="0.3">
      <c r="B76" s="21"/>
      <c r="C76" s="9"/>
      <c r="D76" s="9"/>
      <c r="E76" s="9"/>
      <c r="F76" s="9"/>
      <c r="G76" s="9"/>
      <c r="H76" s="9"/>
    </row>
    <row r="77" spans="1:9" x14ac:dyDescent="0.3">
      <c r="B77" s="21"/>
      <c r="C77" s="9"/>
      <c r="D77" s="9"/>
      <c r="E77" s="9"/>
      <c r="F77" s="9"/>
      <c r="G77" s="9"/>
      <c r="H77" s="9"/>
    </row>
    <row r="78" spans="1:9" x14ac:dyDescent="0.3">
      <c r="B78" s="21"/>
      <c r="C78" s="9"/>
      <c r="D78" s="9"/>
      <c r="E78" s="9"/>
      <c r="F78" s="9"/>
      <c r="G78" s="9"/>
      <c r="H78" s="9"/>
    </row>
    <row r="79" spans="1:9" x14ac:dyDescent="0.3">
      <c r="B79" s="21"/>
      <c r="C79" s="9"/>
      <c r="D79" s="9"/>
      <c r="E79" s="9"/>
      <c r="F79" s="9"/>
      <c r="G79" s="9"/>
      <c r="H79" s="9"/>
    </row>
    <row r="80" spans="1:9" x14ac:dyDescent="0.3">
      <c r="B80" s="21"/>
      <c r="C80" s="9"/>
      <c r="D80" s="9"/>
      <c r="E80" s="9"/>
      <c r="F80" s="9"/>
      <c r="G80" s="9"/>
      <c r="H80" s="9"/>
    </row>
    <row r="81" spans="2:8" x14ac:dyDescent="0.3">
      <c r="B81" s="21"/>
      <c r="C81" s="9"/>
      <c r="D81" s="9"/>
      <c r="E81" s="9"/>
      <c r="F81" s="9"/>
      <c r="G81" s="9"/>
      <c r="H81" s="9"/>
    </row>
    <row r="82" spans="2:8" x14ac:dyDescent="0.3">
      <c r="B82" s="2"/>
      <c r="C82" s="2"/>
    </row>
    <row r="83" spans="2:8" x14ac:dyDescent="0.3">
      <c r="B83" s="3"/>
      <c r="C83" s="2"/>
    </row>
    <row r="84" spans="2:8" x14ac:dyDescent="0.3">
      <c r="B84" s="3"/>
      <c r="C84" s="2"/>
    </row>
    <row r="85" spans="2:8" x14ac:dyDescent="0.3">
      <c r="B85" s="3"/>
      <c r="C85" s="2"/>
    </row>
  </sheetData>
  <mergeCells count="4">
    <mergeCell ref="B48:C48"/>
    <mergeCell ref="B49:C49"/>
    <mergeCell ref="B50:C50"/>
    <mergeCell ref="B51:C51"/>
  </mergeCells>
  <pageMargins left="0.7" right="0.7" top="0.75" bottom="0.75" header="0.3" footer="0.3"/>
  <pageSetup scale="6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O103"/>
  <sheetViews>
    <sheetView workbookViewId="0">
      <selection activeCell="C1" sqref="C1"/>
    </sheetView>
  </sheetViews>
  <sheetFormatPr defaultColWidth="9.140625" defaultRowHeight="17.25" x14ac:dyDescent="0.3"/>
  <cols>
    <col min="1" max="1" width="0.42578125" style="1" customWidth="1"/>
    <col min="2" max="2" width="19.85546875" style="1" customWidth="1"/>
    <col min="3" max="3" width="13.5703125" style="1" customWidth="1"/>
    <col min="4" max="4" width="12.5703125" style="1" customWidth="1"/>
    <col min="5" max="5" width="18.28515625" style="1" customWidth="1"/>
    <col min="6" max="6" width="15.7109375" style="1" customWidth="1"/>
    <col min="7" max="7" width="15.140625" style="1" customWidth="1"/>
    <col min="8" max="8" width="11.85546875" style="1" customWidth="1"/>
    <col min="9" max="9" width="2.5703125" style="1" customWidth="1"/>
    <col min="10" max="16384" width="9.140625" style="1"/>
  </cols>
  <sheetData>
    <row r="1" spans="1:10" x14ac:dyDescent="0.3">
      <c r="A1" s="58"/>
      <c r="B1" s="58"/>
      <c r="C1" s="30"/>
      <c r="D1" s="59" t="s">
        <v>14</v>
      </c>
      <c r="E1" s="59"/>
      <c r="F1" s="59"/>
      <c r="G1" s="59"/>
      <c r="H1" s="30"/>
      <c r="I1" s="31"/>
    </row>
    <row r="2" spans="1:10" x14ac:dyDescent="0.3">
      <c r="A2" s="60"/>
      <c r="B2" s="60"/>
      <c r="C2" s="35"/>
      <c r="D2" s="13" t="s">
        <v>20</v>
      </c>
      <c r="E2" s="35"/>
      <c r="F2" s="13" t="s">
        <v>21</v>
      </c>
      <c r="G2" s="13" t="s">
        <v>22</v>
      </c>
      <c r="H2" s="35"/>
      <c r="I2" s="36"/>
    </row>
    <row r="3" spans="1:10" x14ac:dyDescent="0.3">
      <c r="A3" s="60"/>
      <c r="B3" s="60"/>
      <c r="C3" s="35"/>
      <c r="D3" s="13" t="s">
        <v>15</v>
      </c>
      <c r="E3" s="35"/>
      <c r="F3" s="13" t="s">
        <v>53</v>
      </c>
      <c r="G3" s="13" t="s">
        <v>51</v>
      </c>
      <c r="H3" s="35"/>
      <c r="I3" s="36"/>
    </row>
    <row r="4" spans="1:10" x14ac:dyDescent="0.3">
      <c r="A4" s="60"/>
      <c r="B4" s="60"/>
      <c r="C4" s="35"/>
      <c r="D4" s="13" t="s">
        <v>16</v>
      </c>
      <c r="E4" s="35"/>
      <c r="F4" s="13" t="s">
        <v>17</v>
      </c>
      <c r="G4" s="13" t="s">
        <v>23</v>
      </c>
      <c r="H4" s="35"/>
      <c r="I4" s="36"/>
    </row>
    <row r="5" spans="1:10" x14ac:dyDescent="0.3">
      <c r="A5" s="60"/>
      <c r="B5" s="60"/>
      <c r="C5" s="35"/>
      <c r="D5" s="61" t="s">
        <v>26</v>
      </c>
      <c r="E5" s="35"/>
      <c r="F5" s="13" t="s">
        <v>18</v>
      </c>
      <c r="G5" s="13" t="s">
        <v>24</v>
      </c>
      <c r="H5" s="35"/>
      <c r="I5" s="36"/>
    </row>
    <row r="6" spans="1:10" x14ac:dyDescent="0.3">
      <c r="A6" s="60"/>
      <c r="B6" s="60"/>
      <c r="C6" s="35"/>
      <c r="D6" s="61" t="s">
        <v>50</v>
      </c>
      <c r="E6" s="61"/>
      <c r="F6" s="13" t="s">
        <v>19</v>
      </c>
      <c r="G6" s="13" t="s">
        <v>52</v>
      </c>
      <c r="H6" s="35"/>
      <c r="I6" s="36"/>
    </row>
    <row r="7" spans="1:10" x14ac:dyDescent="0.3">
      <c r="A7" s="60"/>
      <c r="B7" s="60"/>
      <c r="C7" s="35"/>
      <c r="D7" s="61" t="s">
        <v>47</v>
      </c>
      <c r="E7" s="61"/>
      <c r="F7" s="13" t="s">
        <v>25</v>
      </c>
      <c r="G7" s="13" t="s">
        <v>49</v>
      </c>
      <c r="H7" s="35"/>
      <c r="I7" s="36"/>
    </row>
    <row r="8" spans="1:10" x14ac:dyDescent="0.3">
      <c r="A8" s="60"/>
      <c r="B8" s="60"/>
      <c r="C8" s="35"/>
      <c r="D8" s="61"/>
      <c r="E8" s="61"/>
      <c r="F8" s="13" t="s">
        <v>48</v>
      </c>
      <c r="G8" s="13"/>
      <c r="H8" s="35"/>
      <c r="I8" s="36"/>
    </row>
    <row r="9" spans="1:10" x14ac:dyDescent="0.3">
      <c r="A9" s="60"/>
      <c r="B9" s="60"/>
      <c r="C9" s="35"/>
      <c r="D9" s="61"/>
      <c r="E9" s="61"/>
      <c r="F9" s="13"/>
      <c r="G9" s="13"/>
      <c r="H9" s="35"/>
      <c r="I9" s="36"/>
    </row>
    <row r="10" spans="1:10" x14ac:dyDescent="0.3">
      <c r="A10" s="60"/>
      <c r="B10" s="73" t="s">
        <v>107</v>
      </c>
      <c r="C10" s="35"/>
      <c r="D10" s="61"/>
      <c r="E10" s="61"/>
      <c r="F10" s="13"/>
      <c r="G10" s="13"/>
      <c r="H10" s="35"/>
      <c r="I10" s="36"/>
    </row>
    <row r="11" spans="1:10" x14ac:dyDescent="0.3">
      <c r="A11" s="60"/>
      <c r="B11" s="19"/>
      <c r="C11" s="13"/>
      <c r="D11" s="13"/>
      <c r="E11" s="13"/>
      <c r="F11" s="13"/>
      <c r="G11" s="13"/>
      <c r="H11" s="13"/>
      <c r="I11" s="36"/>
    </row>
    <row r="12" spans="1:10" ht="2.25" customHeight="1" x14ac:dyDescent="0.3">
      <c r="A12" s="60"/>
      <c r="B12" s="63"/>
      <c r="C12" s="11"/>
      <c r="D12" s="11"/>
      <c r="E12" s="11"/>
      <c r="F12" s="11"/>
      <c r="G12" s="11"/>
      <c r="H12" s="11"/>
      <c r="I12" s="69"/>
      <c r="J12" s="35"/>
    </row>
    <row r="13" spans="1:10" x14ac:dyDescent="0.3">
      <c r="A13" s="60"/>
      <c r="B13" s="29" t="s">
        <v>54</v>
      </c>
      <c r="C13" s="13"/>
      <c r="D13" s="13"/>
      <c r="E13" s="13"/>
      <c r="F13" s="13"/>
      <c r="G13" s="13"/>
      <c r="H13" s="13"/>
      <c r="I13" s="36"/>
      <c r="J13" s="35"/>
    </row>
    <row r="14" spans="1:10" s="4" customFormat="1" x14ac:dyDescent="0.3">
      <c r="A14" s="62"/>
      <c r="B14" s="19"/>
      <c r="C14" s="13"/>
      <c r="D14" s="13"/>
      <c r="E14" s="13"/>
      <c r="F14" s="13"/>
      <c r="G14" s="13"/>
      <c r="H14" s="13"/>
      <c r="I14" s="33"/>
      <c r="J14" s="32"/>
    </row>
    <row r="15" spans="1:10" x14ac:dyDescent="0.3">
      <c r="A15" s="60"/>
      <c r="B15" s="29" t="s">
        <v>83</v>
      </c>
      <c r="C15" s="21"/>
      <c r="D15" s="13"/>
      <c r="E15" s="13"/>
      <c r="F15" s="21"/>
      <c r="G15" s="21"/>
      <c r="H15" s="13"/>
      <c r="I15" s="36"/>
      <c r="J15" s="35"/>
    </row>
    <row r="16" spans="1:10" x14ac:dyDescent="0.3">
      <c r="A16" s="60"/>
      <c r="B16" s="5"/>
      <c r="C16" s="5" t="s">
        <v>68</v>
      </c>
      <c r="D16" s="15" t="s">
        <v>69</v>
      </c>
      <c r="E16" s="10" t="s">
        <v>70</v>
      </c>
      <c r="F16" s="10" t="s">
        <v>71</v>
      </c>
      <c r="G16" s="8"/>
      <c r="H16" s="13"/>
      <c r="I16" s="36"/>
      <c r="J16" s="35"/>
    </row>
    <row r="17" spans="1:10" x14ac:dyDescent="0.3">
      <c r="A17" s="60"/>
      <c r="B17" s="6" t="s">
        <v>3</v>
      </c>
      <c r="C17" s="7">
        <f>25000*1.2</f>
        <v>30000</v>
      </c>
      <c r="D17" s="16">
        <f>18000*1.2</f>
        <v>21600</v>
      </c>
      <c r="E17" s="7">
        <f>15000*1.2</f>
        <v>18000</v>
      </c>
      <c r="F17" s="7">
        <f>10000*1.2</f>
        <v>12000</v>
      </c>
      <c r="G17" s="9"/>
      <c r="H17" s="13"/>
      <c r="I17" s="36"/>
      <c r="J17" s="35"/>
    </row>
    <row r="18" spans="1:10" x14ac:dyDescent="0.3">
      <c r="A18" s="60"/>
      <c r="B18" s="21"/>
      <c r="C18" s="22"/>
      <c r="D18" s="22"/>
      <c r="E18" s="22"/>
      <c r="F18" s="22"/>
      <c r="G18" s="22"/>
      <c r="H18" s="13"/>
      <c r="I18" s="36"/>
      <c r="J18" s="35"/>
    </row>
    <row r="19" spans="1:10" x14ac:dyDescent="0.3">
      <c r="A19" s="60"/>
      <c r="B19" s="29" t="s">
        <v>67</v>
      </c>
      <c r="C19" s="21"/>
      <c r="D19" s="13"/>
      <c r="E19" s="13"/>
      <c r="F19" s="21"/>
      <c r="G19" s="22"/>
      <c r="H19" s="13"/>
      <c r="I19" s="36"/>
      <c r="J19" s="35"/>
    </row>
    <row r="20" spans="1:10" x14ac:dyDescent="0.3">
      <c r="A20" s="60"/>
      <c r="B20" s="34"/>
      <c r="C20" s="5" t="s">
        <v>68</v>
      </c>
      <c r="D20" s="15" t="s">
        <v>69</v>
      </c>
      <c r="E20" s="10" t="s">
        <v>70</v>
      </c>
      <c r="F20" s="10" t="s">
        <v>71</v>
      </c>
      <c r="G20" s="22"/>
      <c r="H20" s="13"/>
      <c r="I20" s="36"/>
      <c r="J20" s="35"/>
    </row>
    <row r="21" spans="1:10" x14ac:dyDescent="0.3">
      <c r="A21" s="60"/>
      <c r="B21" s="64" t="s">
        <v>3</v>
      </c>
      <c r="C21" s="7">
        <f>40000*1.2</f>
        <v>48000</v>
      </c>
      <c r="D21" s="16">
        <v>30000</v>
      </c>
      <c r="E21" s="7">
        <f>25000*1.2</f>
        <v>30000</v>
      </c>
      <c r="F21" s="7">
        <f>20000*1.2</f>
        <v>24000</v>
      </c>
      <c r="G21" s="22"/>
      <c r="H21" s="13"/>
      <c r="I21" s="36"/>
      <c r="J21" s="35"/>
    </row>
    <row r="22" spans="1:10" x14ac:dyDescent="0.3">
      <c r="A22" s="60"/>
      <c r="B22" s="21"/>
      <c r="C22" s="22"/>
      <c r="D22" s="22"/>
      <c r="E22" s="22"/>
      <c r="F22" s="22"/>
      <c r="G22" s="22"/>
      <c r="H22" s="13"/>
      <c r="I22" s="36"/>
      <c r="J22" s="35"/>
    </row>
    <row r="23" spans="1:10" x14ac:dyDescent="0.3">
      <c r="A23" s="60"/>
      <c r="B23" s="29" t="s">
        <v>89</v>
      </c>
      <c r="C23" s="22"/>
      <c r="D23" s="22"/>
      <c r="E23" s="22"/>
      <c r="F23" s="22"/>
      <c r="G23" s="22"/>
      <c r="H23" s="13"/>
      <c r="I23" s="36"/>
      <c r="J23" s="35"/>
    </row>
    <row r="24" spans="1:10" x14ac:dyDescent="0.3">
      <c r="A24" s="60"/>
      <c r="B24" s="34" t="s">
        <v>29</v>
      </c>
      <c r="C24" s="5" t="s">
        <v>68</v>
      </c>
      <c r="D24" s="15" t="s">
        <v>69</v>
      </c>
      <c r="E24" s="10" t="s">
        <v>70</v>
      </c>
      <c r="F24" s="10" t="s">
        <v>71</v>
      </c>
      <c r="G24" s="22"/>
      <c r="H24" s="13"/>
      <c r="I24" s="36"/>
      <c r="J24" s="35"/>
    </row>
    <row r="25" spans="1:10" x14ac:dyDescent="0.3">
      <c r="A25" s="60"/>
      <c r="B25" s="77" t="s">
        <v>81</v>
      </c>
      <c r="C25" s="7">
        <f>30000*1.2</f>
        <v>36000</v>
      </c>
      <c r="D25" s="16">
        <f>25000*1.2</f>
        <v>30000</v>
      </c>
      <c r="E25" s="7">
        <f>20000*1.2</f>
        <v>24000</v>
      </c>
      <c r="F25" s="7">
        <f>15000*1.2</f>
        <v>18000</v>
      </c>
      <c r="G25" s="22"/>
      <c r="H25" s="13"/>
      <c r="I25" s="36"/>
      <c r="J25" s="35"/>
    </row>
    <row r="26" spans="1:10" x14ac:dyDescent="0.3">
      <c r="A26" s="60"/>
      <c r="B26" s="77" t="s">
        <v>72</v>
      </c>
      <c r="C26" s="7">
        <f>35000*1.2</f>
        <v>42000</v>
      </c>
      <c r="D26" s="16">
        <f>30000*1.2</f>
        <v>36000</v>
      </c>
      <c r="E26" s="7">
        <f>25000*1.2</f>
        <v>30000</v>
      </c>
      <c r="F26" s="7">
        <f>20000*1.2</f>
        <v>24000</v>
      </c>
      <c r="G26" s="22"/>
      <c r="H26" s="13"/>
      <c r="I26" s="36"/>
      <c r="J26" s="35"/>
    </row>
    <row r="27" spans="1:10" x14ac:dyDescent="0.3">
      <c r="A27" s="60"/>
      <c r="B27" s="77" t="s">
        <v>82</v>
      </c>
      <c r="C27" s="7">
        <f>25000*1.2</f>
        <v>30000</v>
      </c>
      <c r="D27" s="16">
        <f>20000*1.2</f>
        <v>24000</v>
      </c>
      <c r="E27" s="7">
        <f>15000*1.2</f>
        <v>18000</v>
      </c>
      <c r="F27" s="7">
        <f>10000*1.2</f>
        <v>12000</v>
      </c>
      <c r="G27" s="22"/>
      <c r="H27" s="13"/>
      <c r="I27" s="36"/>
      <c r="J27" s="35"/>
    </row>
    <row r="28" spans="1:10" x14ac:dyDescent="0.3">
      <c r="A28" s="60"/>
      <c r="B28" s="77" t="s">
        <v>99</v>
      </c>
      <c r="C28" s="7">
        <f>30000*1.2</f>
        <v>36000</v>
      </c>
      <c r="D28" s="101"/>
      <c r="E28" s="102"/>
      <c r="F28" s="103"/>
      <c r="G28" s="22"/>
      <c r="H28" s="13"/>
      <c r="I28" s="36"/>
      <c r="J28" s="35"/>
    </row>
    <row r="29" spans="1:10" x14ac:dyDescent="0.3">
      <c r="A29" s="60"/>
      <c r="B29" s="77" t="s">
        <v>93</v>
      </c>
      <c r="C29" s="7">
        <f>60000*1.2</f>
        <v>72000</v>
      </c>
      <c r="D29" s="109" t="s">
        <v>95</v>
      </c>
      <c r="E29" s="110"/>
      <c r="F29" s="111"/>
      <c r="G29" s="22"/>
      <c r="H29" s="13"/>
      <c r="I29" s="36"/>
      <c r="J29" s="35"/>
    </row>
    <row r="30" spans="1:10" x14ac:dyDescent="0.3">
      <c r="A30" s="60"/>
      <c r="B30" s="29"/>
      <c r="C30" s="22"/>
      <c r="D30" s="22"/>
      <c r="E30" s="22"/>
      <c r="F30" s="22"/>
      <c r="G30" s="22"/>
      <c r="H30" s="13"/>
      <c r="I30" s="36"/>
      <c r="J30" s="35"/>
    </row>
    <row r="31" spans="1:10" x14ac:dyDescent="0.3">
      <c r="A31" s="60"/>
      <c r="B31" s="29" t="s">
        <v>90</v>
      </c>
      <c r="C31" s="13"/>
      <c r="D31" s="13"/>
      <c r="E31" s="13"/>
      <c r="F31" s="13"/>
      <c r="G31" s="21"/>
      <c r="H31" s="13"/>
      <c r="I31" s="36"/>
      <c r="J31" s="35"/>
    </row>
    <row r="32" spans="1:10" s="4" customFormat="1" x14ac:dyDescent="0.3">
      <c r="A32" s="62"/>
      <c r="B32" s="19"/>
      <c r="C32" s="13"/>
      <c r="D32" s="13"/>
      <c r="E32" s="13"/>
      <c r="F32" s="13"/>
      <c r="G32" s="13"/>
      <c r="H32" s="13"/>
      <c r="I32" s="33"/>
      <c r="J32" s="32"/>
    </row>
    <row r="33" spans="1:13" x14ac:dyDescent="0.3">
      <c r="A33" s="60"/>
      <c r="B33" s="34" t="s">
        <v>29</v>
      </c>
      <c r="C33" s="5" t="s">
        <v>68</v>
      </c>
      <c r="D33" s="15" t="s">
        <v>69</v>
      </c>
      <c r="E33" s="10" t="s">
        <v>70</v>
      </c>
      <c r="F33" s="10" t="s">
        <v>71</v>
      </c>
      <c r="G33" s="8"/>
      <c r="H33" s="13"/>
      <c r="I33" s="36"/>
      <c r="J33" s="35"/>
      <c r="L33" s="27"/>
      <c r="M33" s="28"/>
    </row>
    <row r="34" spans="1:13" x14ac:dyDescent="0.3">
      <c r="A34" s="60"/>
      <c r="B34" s="77" t="s">
        <v>81</v>
      </c>
      <c r="C34" s="7">
        <f>60000*1.2</f>
        <v>72000</v>
      </c>
      <c r="D34" s="16">
        <f>45000*1.2</f>
        <v>54000</v>
      </c>
      <c r="E34" s="7">
        <f>35000*1.2</f>
        <v>42000</v>
      </c>
      <c r="F34" s="7">
        <f>25000*1.2</f>
        <v>30000</v>
      </c>
      <c r="G34" s="9"/>
      <c r="H34" s="13"/>
      <c r="I34" s="36"/>
      <c r="J34" s="35"/>
      <c r="L34" s="27"/>
      <c r="M34" s="27"/>
    </row>
    <row r="35" spans="1:13" x14ac:dyDescent="0.3">
      <c r="A35" s="60"/>
      <c r="B35" s="77" t="s">
        <v>72</v>
      </c>
      <c r="C35" s="7">
        <f>90000*1.2</f>
        <v>108000</v>
      </c>
      <c r="D35" s="16">
        <f>60000*1.2</f>
        <v>72000</v>
      </c>
      <c r="E35" s="7">
        <f>50000*1.2</f>
        <v>60000</v>
      </c>
      <c r="F35" s="7">
        <f>40000*1.2</f>
        <v>48000</v>
      </c>
      <c r="G35" s="9"/>
      <c r="H35" s="13"/>
      <c r="I35" s="36"/>
      <c r="J35" s="35"/>
      <c r="K35" s="35"/>
      <c r="L35" s="28"/>
      <c r="M35" s="39"/>
    </row>
    <row r="36" spans="1:13" x14ac:dyDescent="0.3">
      <c r="A36" s="60"/>
      <c r="B36" s="77" t="s">
        <v>82</v>
      </c>
      <c r="C36" s="7">
        <f>55000*1.2</f>
        <v>66000</v>
      </c>
      <c r="D36" s="16">
        <f>35000*1.2</f>
        <v>42000</v>
      </c>
      <c r="E36" s="7">
        <f>30000*1.2</f>
        <v>36000</v>
      </c>
      <c r="F36" s="7">
        <f>20000*1.2</f>
        <v>24000</v>
      </c>
      <c r="G36" s="9"/>
      <c r="H36" s="13"/>
      <c r="I36" s="36"/>
      <c r="J36" s="35"/>
      <c r="K36" s="35"/>
      <c r="L36" s="27"/>
      <c r="M36" s="40"/>
    </row>
    <row r="37" spans="1:13" x14ac:dyDescent="0.3">
      <c r="A37" s="60"/>
      <c r="B37" s="77" t="s">
        <v>99</v>
      </c>
      <c r="C37" s="7">
        <f>70000*1.2</f>
        <v>84000</v>
      </c>
      <c r="D37" s="16"/>
      <c r="E37" s="100"/>
      <c r="F37" s="87"/>
      <c r="G37" s="9"/>
      <c r="H37" s="13"/>
      <c r="I37" s="36"/>
      <c r="J37" s="35"/>
      <c r="K37" s="35"/>
      <c r="L37" s="27"/>
      <c r="M37" s="40"/>
    </row>
    <row r="38" spans="1:13" x14ac:dyDescent="0.3">
      <c r="A38" s="60"/>
      <c r="B38" s="77" t="s">
        <v>93</v>
      </c>
      <c r="C38" s="7">
        <f>120000*1.2</f>
        <v>144000</v>
      </c>
      <c r="D38" s="109" t="s">
        <v>96</v>
      </c>
      <c r="E38" s="110"/>
      <c r="F38" s="111"/>
      <c r="G38" s="9"/>
      <c r="H38" s="13"/>
      <c r="I38" s="36"/>
      <c r="J38" s="35"/>
      <c r="K38" s="35"/>
      <c r="L38" s="27"/>
      <c r="M38" s="40"/>
    </row>
    <row r="39" spans="1:13" ht="13.5" customHeight="1" x14ac:dyDescent="0.3">
      <c r="A39" s="60"/>
      <c r="B39" s="95" t="s">
        <v>92</v>
      </c>
      <c r="C39" s="96"/>
      <c r="D39" s="96"/>
      <c r="E39" s="96"/>
      <c r="F39" s="96"/>
      <c r="G39" s="96"/>
      <c r="H39" s="97"/>
      <c r="I39" s="98"/>
      <c r="J39" s="35"/>
      <c r="K39" s="35"/>
      <c r="L39" s="27"/>
      <c r="M39" s="40"/>
    </row>
    <row r="40" spans="1:13" x14ac:dyDescent="0.3">
      <c r="A40" s="60"/>
      <c r="B40" s="29" t="s">
        <v>94</v>
      </c>
      <c r="C40" s="22"/>
      <c r="D40" s="22"/>
      <c r="E40" s="22"/>
      <c r="F40" s="22"/>
      <c r="G40" s="22"/>
      <c r="H40" s="13"/>
      <c r="I40" s="36"/>
      <c r="J40" s="35"/>
      <c r="K40" s="21"/>
      <c r="L40" s="27"/>
      <c r="M40" s="40"/>
    </row>
    <row r="41" spans="1:13" x14ac:dyDescent="0.3">
      <c r="A41" s="60"/>
      <c r="B41" s="29" t="s">
        <v>86</v>
      </c>
      <c r="C41" s="13"/>
      <c r="D41" s="21"/>
      <c r="E41" s="13"/>
      <c r="F41" s="13"/>
      <c r="G41" s="13"/>
      <c r="H41" s="13"/>
      <c r="I41" s="36"/>
      <c r="K41" s="35"/>
      <c r="L41" s="27"/>
      <c r="M41" s="43"/>
    </row>
    <row r="42" spans="1:13" s="4" customFormat="1" ht="3" customHeight="1" x14ac:dyDescent="0.3">
      <c r="A42" s="62"/>
      <c r="B42" s="65"/>
      <c r="C42" s="14"/>
      <c r="D42" s="14"/>
      <c r="E42" s="14"/>
      <c r="F42" s="14"/>
      <c r="G42" s="14"/>
      <c r="H42" s="14"/>
      <c r="I42" s="70"/>
      <c r="K42" s="32"/>
      <c r="L42" s="32"/>
      <c r="M42" s="32"/>
    </row>
    <row r="43" spans="1:13" x14ac:dyDescent="0.3">
      <c r="A43" s="60"/>
      <c r="B43" s="34"/>
      <c r="C43" s="5" t="s">
        <v>7</v>
      </c>
      <c r="D43" s="5" t="s">
        <v>8</v>
      </c>
      <c r="E43" s="5" t="s">
        <v>9</v>
      </c>
      <c r="F43" s="5" t="s">
        <v>10</v>
      </c>
      <c r="G43" s="5" t="s">
        <v>11</v>
      </c>
      <c r="H43" s="5" t="s">
        <v>12</v>
      </c>
      <c r="I43" s="36"/>
    </row>
    <row r="44" spans="1:13" x14ac:dyDescent="0.3">
      <c r="A44" s="60"/>
      <c r="B44" s="64" t="s">
        <v>3</v>
      </c>
      <c r="C44" s="7">
        <f>660000*1.2</f>
        <v>792000</v>
      </c>
      <c r="D44" s="7">
        <f>210000*1.2</f>
        <v>252000</v>
      </c>
      <c r="E44" s="85">
        <f>165000*1.2</f>
        <v>198000</v>
      </c>
      <c r="F44" s="7">
        <f>120000*1.2</f>
        <v>144000</v>
      </c>
      <c r="G44" s="7">
        <f>100000*1.2</f>
        <v>120000</v>
      </c>
      <c r="H44" s="7">
        <f>75000*1.2</f>
        <v>90000</v>
      </c>
      <c r="I44" s="36"/>
    </row>
    <row r="45" spans="1:13" x14ac:dyDescent="0.3">
      <c r="A45" s="60"/>
      <c r="B45" s="64" t="s">
        <v>4</v>
      </c>
      <c r="C45" s="20">
        <f t="shared" ref="C45:H45" si="0">C44*0.165</f>
        <v>130680</v>
      </c>
      <c r="D45" s="20">
        <f t="shared" si="0"/>
        <v>41580</v>
      </c>
      <c r="E45" s="20">
        <f t="shared" si="0"/>
        <v>32670</v>
      </c>
      <c r="F45" s="20">
        <f t="shared" si="0"/>
        <v>23760</v>
      </c>
      <c r="G45" s="20">
        <f t="shared" si="0"/>
        <v>19800</v>
      </c>
      <c r="H45" s="20">
        <f t="shared" si="0"/>
        <v>14850</v>
      </c>
      <c r="I45" s="36"/>
    </row>
    <row r="46" spans="1:13" x14ac:dyDescent="0.3">
      <c r="A46" s="60"/>
      <c r="B46" s="64" t="s">
        <v>5</v>
      </c>
      <c r="C46" s="12">
        <f t="shared" ref="C46:H46" si="1">SUM(C44:C45)</f>
        <v>922680</v>
      </c>
      <c r="D46" s="12">
        <f t="shared" si="1"/>
        <v>293580</v>
      </c>
      <c r="E46" s="12">
        <f t="shared" si="1"/>
        <v>230670</v>
      </c>
      <c r="F46" s="12">
        <f t="shared" si="1"/>
        <v>167760</v>
      </c>
      <c r="G46" s="12">
        <f t="shared" si="1"/>
        <v>139800</v>
      </c>
      <c r="H46" s="12">
        <f t="shared" si="1"/>
        <v>104850</v>
      </c>
      <c r="I46" s="36"/>
    </row>
    <row r="47" spans="1:13" x14ac:dyDescent="0.3">
      <c r="A47" s="60"/>
      <c r="B47" s="19"/>
      <c r="C47" s="13"/>
      <c r="D47" s="13"/>
      <c r="E47" s="13"/>
      <c r="F47" s="13"/>
      <c r="G47" s="13"/>
      <c r="H47" s="13"/>
      <c r="I47" s="36"/>
    </row>
    <row r="48" spans="1:13" x14ac:dyDescent="0.3">
      <c r="A48" s="60"/>
      <c r="B48" s="29" t="s">
        <v>87</v>
      </c>
      <c r="C48" s="13"/>
      <c r="D48" s="13"/>
      <c r="E48" s="13"/>
      <c r="F48" s="13"/>
      <c r="G48" s="13"/>
      <c r="H48" s="13"/>
      <c r="I48" s="36"/>
    </row>
    <row r="49" spans="1:15" ht="15" customHeight="1" x14ac:dyDescent="0.3">
      <c r="A49" s="60"/>
      <c r="B49" s="34"/>
      <c r="C49" s="5" t="s">
        <v>7</v>
      </c>
      <c r="D49" s="5" t="s">
        <v>8</v>
      </c>
      <c r="E49" s="5" t="s">
        <v>9</v>
      </c>
      <c r="F49" s="5" t="s">
        <v>10</v>
      </c>
      <c r="G49" s="5" t="s">
        <v>11</v>
      </c>
      <c r="H49" s="5" t="s">
        <v>12</v>
      </c>
      <c r="I49" s="36"/>
    </row>
    <row r="50" spans="1:15" ht="15" customHeight="1" x14ac:dyDescent="0.3">
      <c r="A50" s="60"/>
      <c r="B50" s="64" t="s">
        <v>3</v>
      </c>
      <c r="C50" s="7">
        <f>300000*1.2</f>
        <v>360000</v>
      </c>
      <c r="D50" s="7">
        <f>175000*1.2</f>
        <v>210000</v>
      </c>
      <c r="E50" s="7">
        <f>120000*1.2</f>
        <v>144000</v>
      </c>
      <c r="F50" s="7">
        <f>95000*1.2</f>
        <v>114000</v>
      </c>
      <c r="G50" s="7">
        <f>75000*1.2</f>
        <v>90000</v>
      </c>
      <c r="H50" s="7">
        <f>60000*1.2</f>
        <v>72000</v>
      </c>
      <c r="I50" s="36"/>
    </row>
    <row r="51" spans="1:15" ht="15" customHeight="1" x14ac:dyDescent="0.3">
      <c r="A51" s="60"/>
      <c r="B51" s="64" t="s">
        <v>4</v>
      </c>
      <c r="C51" s="7">
        <f t="shared" ref="C51:H51" si="2">C50*0.165</f>
        <v>59400</v>
      </c>
      <c r="D51" s="7">
        <f t="shared" si="2"/>
        <v>34650</v>
      </c>
      <c r="E51" s="7">
        <f t="shared" si="2"/>
        <v>23760</v>
      </c>
      <c r="F51" s="7">
        <f t="shared" si="2"/>
        <v>18810</v>
      </c>
      <c r="G51" s="7">
        <f t="shared" si="2"/>
        <v>14850</v>
      </c>
      <c r="H51" s="7">
        <f t="shared" si="2"/>
        <v>11880</v>
      </c>
      <c r="I51" s="36"/>
    </row>
    <row r="52" spans="1:15" ht="15" customHeight="1" x14ac:dyDescent="0.3">
      <c r="A52" s="60"/>
      <c r="B52" s="64" t="s">
        <v>5</v>
      </c>
      <c r="C52" s="12">
        <f t="shared" ref="C52:H52" si="3">SUM(C50:C51)</f>
        <v>419400</v>
      </c>
      <c r="D52" s="12">
        <f t="shared" si="3"/>
        <v>244650</v>
      </c>
      <c r="E52" s="12">
        <f t="shared" si="3"/>
        <v>167760</v>
      </c>
      <c r="F52" s="12">
        <f t="shared" si="3"/>
        <v>132810</v>
      </c>
      <c r="G52" s="12">
        <f t="shared" si="3"/>
        <v>104850</v>
      </c>
      <c r="H52" s="12">
        <f t="shared" si="3"/>
        <v>83880</v>
      </c>
      <c r="I52" s="36"/>
    </row>
    <row r="53" spans="1:15" ht="15" customHeight="1" x14ac:dyDescent="0.3">
      <c r="A53" s="60"/>
      <c r="B53" s="29"/>
      <c r="C53" s="9"/>
      <c r="D53" s="9"/>
      <c r="E53" s="9"/>
      <c r="F53" s="9"/>
      <c r="G53" s="9"/>
      <c r="H53" s="9"/>
      <c r="I53" s="36"/>
    </row>
    <row r="54" spans="1:15" ht="15" customHeight="1" x14ac:dyDescent="0.3">
      <c r="A54" s="60"/>
      <c r="B54" s="29" t="s">
        <v>91</v>
      </c>
      <c r="C54" s="13"/>
      <c r="D54" s="13"/>
      <c r="E54" s="13"/>
      <c r="F54" s="13"/>
      <c r="G54" s="13"/>
      <c r="H54" s="13"/>
      <c r="I54" s="36"/>
      <c r="K54" s="112"/>
      <c r="L54" s="112"/>
      <c r="M54" s="112"/>
      <c r="N54" s="112"/>
      <c r="O54" s="112"/>
    </row>
    <row r="55" spans="1:15" ht="15" customHeight="1" x14ac:dyDescent="0.3">
      <c r="A55" s="60"/>
      <c r="B55" s="34"/>
      <c r="C55" s="5" t="s">
        <v>7</v>
      </c>
      <c r="D55" s="5" t="s">
        <v>8</v>
      </c>
      <c r="E55" s="5" t="s">
        <v>9</v>
      </c>
      <c r="F55" s="5" t="s">
        <v>10</v>
      </c>
      <c r="G55" s="5" t="s">
        <v>11</v>
      </c>
      <c r="H55" s="5" t="s">
        <v>12</v>
      </c>
      <c r="I55" s="36"/>
      <c r="K55" s="105"/>
      <c r="L55" s="105"/>
      <c r="M55" s="105"/>
      <c r="N55" s="105"/>
      <c r="O55" s="105"/>
    </row>
    <row r="56" spans="1:15" ht="15" customHeight="1" x14ac:dyDescent="0.3">
      <c r="A56" s="60"/>
      <c r="B56" s="64" t="s">
        <v>3</v>
      </c>
      <c r="C56" s="7">
        <f>135000*1.2</f>
        <v>162000</v>
      </c>
      <c r="D56" s="7">
        <f>80000*1.2</f>
        <v>96000</v>
      </c>
      <c r="E56" s="7">
        <f>55000*1.2</f>
        <v>66000</v>
      </c>
      <c r="F56" s="7">
        <f>45000*1.2</f>
        <v>54000</v>
      </c>
      <c r="G56" s="7">
        <f>30000*1.2</f>
        <v>36000</v>
      </c>
      <c r="H56" s="7">
        <f>20000*1.2</f>
        <v>24000</v>
      </c>
      <c r="I56" s="36"/>
      <c r="K56" s="105"/>
      <c r="L56" s="105"/>
      <c r="M56" s="105"/>
      <c r="N56" s="105"/>
      <c r="O56" s="105"/>
    </row>
    <row r="57" spans="1:15" ht="15" customHeight="1" x14ac:dyDescent="0.3">
      <c r="A57" s="60"/>
      <c r="B57" s="64" t="s">
        <v>4</v>
      </c>
      <c r="C57" s="7">
        <f t="shared" ref="C57:H57" si="4">C56*0.165</f>
        <v>26730</v>
      </c>
      <c r="D57" s="7">
        <f t="shared" si="4"/>
        <v>15840</v>
      </c>
      <c r="E57" s="7">
        <f t="shared" si="4"/>
        <v>10890</v>
      </c>
      <c r="F57" s="7">
        <f t="shared" si="4"/>
        <v>8910</v>
      </c>
      <c r="G57" s="7">
        <f t="shared" si="4"/>
        <v>5940</v>
      </c>
      <c r="H57" s="7">
        <f t="shared" si="4"/>
        <v>3960</v>
      </c>
      <c r="I57" s="36"/>
      <c r="K57" s="112"/>
      <c r="L57" s="112"/>
      <c r="M57" s="112"/>
      <c r="N57" s="112"/>
      <c r="O57" s="112"/>
    </row>
    <row r="58" spans="1:15" ht="15" customHeight="1" x14ac:dyDescent="0.3">
      <c r="A58" s="60"/>
      <c r="B58" s="64" t="s">
        <v>5</v>
      </c>
      <c r="C58" s="12">
        <f t="shared" ref="C58:H58" si="5">SUM(C56:C57)</f>
        <v>188730</v>
      </c>
      <c r="D58" s="12">
        <f t="shared" si="5"/>
        <v>111840</v>
      </c>
      <c r="E58" s="12">
        <f t="shared" si="5"/>
        <v>76890</v>
      </c>
      <c r="F58" s="12">
        <f t="shared" si="5"/>
        <v>62910</v>
      </c>
      <c r="G58" s="12">
        <f t="shared" si="5"/>
        <v>41940</v>
      </c>
      <c r="H58" s="12">
        <f t="shared" si="5"/>
        <v>27960</v>
      </c>
      <c r="I58" s="36"/>
      <c r="K58" s="112"/>
      <c r="L58" s="112"/>
      <c r="M58" s="112"/>
      <c r="N58" s="112"/>
      <c r="O58" s="112"/>
    </row>
    <row r="59" spans="1:15" ht="15" customHeight="1" x14ac:dyDescent="0.3">
      <c r="A59" s="60"/>
      <c r="B59" s="29"/>
      <c r="C59" s="9"/>
      <c r="D59" s="9"/>
      <c r="E59" s="9"/>
      <c r="F59" s="9"/>
      <c r="G59" s="9"/>
      <c r="H59" s="9"/>
      <c r="I59" s="36"/>
    </row>
    <row r="60" spans="1:15" ht="15" customHeight="1" x14ac:dyDescent="0.3">
      <c r="A60" s="60"/>
      <c r="B60" s="95" t="s">
        <v>97</v>
      </c>
      <c r="C60" s="96"/>
      <c r="D60" s="96"/>
      <c r="E60" s="96"/>
      <c r="F60" s="96"/>
      <c r="G60" s="96"/>
      <c r="H60" s="96"/>
      <c r="I60" s="98"/>
    </row>
    <row r="61" spans="1:15" ht="15" customHeight="1" x14ac:dyDescent="0.3">
      <c r="A61" s="60"/>
      <c r="B61" s="95" t="s">
        <v>98</v>
      </c>
      <c r="C61" s="96"/>
      <c r="D61" s="96"/>
      <c r="E61" s="96"/>
      <c r="F61" s="96"/>
      <c r="G61" s="96"/>
      <c r="H61" s="96"/>
      <c r="I61" s="98"/>
    </row>
    <row r="62" spans="1:15" ht="15" customHeight="1" x14ac:dyDescent="0.3">
      <c r="A62" s="60"/>
      <c r="B62" s="29"/>
      <c r="C62" s="9"/>
      <c r="D62" s="9"/>
      <c r="E62" s="9"/>
      <c r="F62" s="79"/>
      <c r="G62" s="9"/>
      <c r="H62" s="9"/>
      <c r="I62" s="36"/>
    </row>
    <row r="63" spans="1:15" ht="15" customHeight="1" x14ac:dyDescent="0.3">
      <c r="A63" s="60"/>
      <c r="B63" s="29" t="s">
        <v>88</v>
      </c>
      <c r="C63" s="9"/>
      <c r="D63" s="9"/>
      <c r="E63" s="84" t="s">
        <v>80</v>
      </c>
      <c r="F63" s="48" t="s">
        <v>73</v>
      </c>
      <c r="G63" s="9"/>
      <c r="H63" s="9"/>
      <c r="I63" s="36"/>
    </row>
    <row r="64" spans="1:15" ht="3" customHeight="1" x14ac:dyDescent="0.3">
      <c r="A64" s="60"/>
      <c r="B64" s="66"/>
      <c r="C64" s="24"/>
      <c r="D64" s="24"/>
      <c r="E64" s="24"/>
      <c r="F64" s="80"/>
      <c r="G64" s="24"/>
      <c r="H64" s="24"/>
      <c r="I64" s="69"/>
    </row>
    <row r="65" spans="1:9" x14ac:dyDescent="0.3">
      <c r="A65" s="60"/>
      <c r="B65" s="113" t="s">
        <v>29</v>
      </c>
      <c r="C65" s="114"/>
      <c r="D65" s="52" t="s">
        <v>30</v>
      </c>
      <c r="E65" s="54" t="s">
        <v>31</v>
      </c>
      <c r="F65" s="67" t="s">
        <v>33</v>
      </c>
      <c r="G65" s="52" t="s">
        <v>30</v>
      </c>
      <c r="H65" s="52" t="s">
        <v>31</v>
      </c>
      <c r="I65" s="36"/>
    </row>
    <row r="66" spans="1:9" x14ac:dyDescent="0.3">
      <c r="A66" s="60"/>
      <c r="B66" s="107" t="s">
        <v>78</v>
      </c>
      <c r="C66" s="108"/>
      <c r="D66" s="76" t="s">
        <v>34</v>
      </c>
      <c r="E66" s="78">
        <f>(25000*1.2)*1.2</f>
        <v>36000</v>
      </c>
      <c r="F66" s="81"/>
      <c r="G66" s="25" t="s">
        <v>74</v>
      </c>
      <c r="H66" s="7">
        <f>50000*1.2</f>
        <v>60000</v>
      </c>
      <c r="I66" s="36"/>
    </row>
    <row r="67" spans="1:9" x14ac:dyDescent="0.3">
      <c r="A67" s="60"/>
      <c r="B67" s="107" t="s">
        <v>77</v>
      </c>
      <c r="C67" s="108"/>
      <c r="D67" s="45" t="s">
        <v>34</v>
      </c>
      <c r="E67" s="83">
        <f>185000*1.2</f>
        <v>222000</v>
      </c>
      <c r="F67" s="82"/>
      <c r="G67" s="47" t="s">
        <v>75</v>
      </c>
      <c r="H67" s="45">
        <f>80000*1.2</f>
        <v>96000</v>
      </c>
      <c r="I67" s="36"/>
    </row>
    <row r="68" spans="1:9" x14ac:dyDescent="0.3">
      <c r="A68" s="60"/>
      <c r="B68" s="107" t="s">
        <v>79</v>
      </c>
      <c r="C68" s="108"/>
      <c r="D68" s="7" t="s">
        <v>34</v>
      </c>
      <c r="E68" s="16">
        <f>25000*1.2</f>
        <v>30000</v>
      </c>
      <c r="F68" s="64"/>
      <c r="G68" s="25" t="s">
        <v>76</v>
      </c>
      <c r="H68" s="7">
        <f>100000*1.2</f>
        <v>120000</v>
      </c>
      <c r="I68" s="36"/>
    </row>
    <row r="69" spans="1:9" ht="15" customHeight="1" x14ac:dyDescent="0.3">
      <c r="A69" s="60"/>
      <c r="B69" s="95" t="s">
        <v>100</v>
      </c>
      <c r="C69" s="99"/>
      <c r="D69" s="96"/>
      <c r="E69" s="96"/>
      <c r="F69" s="21"/>
      <c r="G69" s="23"/>
      <c r="H69" s="9"/>
      <c r="I69" s="36"/>
    </row>
    <row r="70" spans="1:9" x14ac:dyDescent="0.3">
      <c r="A70" s="60"/>
      <c r="B70" s="29"/>
      <c r="C70" s="23"/>
      <c r="D70" s="9"/>
      <c r="E70" s="9"/>
      <c r="F70" s="23"/>
      <c r="G70" s="9"/>
      <c r="H70" s="9"/>
      <c r="I70" s="36"/>
    </row>
    <row r="71" spans="1:9" x14ac:dyDescent="0.3">
      <c r="A71" s="60"/>
      <c r="B71" s="29" t="s">
        <v>84</v>
      </c>
      <c r="C71" s="23"/>
      <c r="D71" s="48"/>
      <c r="E71" s="9"/>
      <c r="F71" s="9"/>
      <c r="G71" s="9"/>
      <c r="H71" s="9"/>
      <c r="I71" s="36"/>
    </row>
    <row r="72" spans="1:9" ht="2.25" customHeight="1" x14ac:dyDescent="0.3">
      <c r="A72" s="60"/>
      <c r="B72" s="66"/>
      <c r="C72" s="56"/>
      <c r="D72" s="57"/>
      <c r="E72" s="24"/>
      <c r="F72" s="24"/>
      <c r="G72" s="24"/>
      <c r="H72" s="24"/>
      <c r="I72" s="69"/>
    </row>
    <row r="73" spans="1:9" x14ac:dyDescent="0.3">
      <c r="A73" s="60"/>
      <c r="B73" s="34"/>
      <c r="C73" s="5" t="s">
        <v>7</v>
      </c>
      <c r="D73" s="5" t="s">
        <v>8</v>
      </c>
      <c r="E73" s="5" t="s">
        <v>9</v>
      </c>
      <c r="F73" s="5" t="s">
        <v>10</v>
      </c>
      <c r="G73" s="5" t="s">
        <v>11</v>
      </c>
      <c r="H73" s="5" t="s">
        <v>12</v>
      </c>
      <c r="I73" s="36"/>
    </row>
    <row r="74" spans="1:9" x14ac:dyDescent="0.3">
      <c r="A74" s="60"/>
      <c r="B74" s="64" t="s">
        <v>85</v>
      </c>
      <c r="C74" s="7">
        <f>250000*1.2</f>
        <v>300000</v>
      </c>
      <c r="D74" s="7">
        <f>175000*1.2</f>
        <v>210000</v>
      </c>
      <c r="E74" s="7">
        <f>150000*1.2</f>
        <v>180000</v>
      </c>
      <c r="F74" s="7">
        <f>125000*1.2</f>
        <v>150000</v>
      </c>
      <c r="G74" s="7">
        <f>100000*1.2</f>
        <v>120000</v>
      </c>
      <c r="H74" s="7">
        <f>75000*1.2</f>
        <v>90000</v>
      </c>
      <c r="I74" s="36"/>
    </row>
    <row r="75" spans="1:9" x14ac:dyDescent="0.3">
      <c r="A75" s="60"/>
      <c r="B75" s="64" t="s">
        <v>4</v>
      </c>
      <c r="C75" s="7">
        <f t="shared" ref="C75:H75" si="6">C74*0.165</f>
        <v>49500</v>
      </c>
      <c r="D75" s="7">
        <f t="shared" si="6"/>
        <v>34650</v>
      </c>
      <c r="E75" s="7">
        <f t="shared" si="6"/>
        <v>29700</v>
      </c>
      <c r="F75" s="7">
        <f t="shared" si="6"/>
        <v>24750</v>
      </c>
      <c r="G75" s="7">
        <f t="shared" si="6"/>
        <v>19800</v>
      </c>
      <c r="H75" s="7">
        <f t="shared" si="6"/>
        <v>14850</v>
      </c>
      <c r="I75" s="36"/>
    </row>
    <row r="76" spans="1:9" x14ac:dyDescent="0.3">
      <c r="A76" s="60"/>
      <c r="B76" s="64" t="s">
        <v>5</v>
      </c>
      <c r="C76" s="12">
        <f t="shared" ref="C76:H76" si="7">SUM(C74:C75)</f>
        <v>349500</v>
      </c>
      <c r="D76" s="12">
        <f t="shared" si="7"/>
        <v>244650</v>
      </c>
      <c r="E76" s="12">
        <f t="shared" si="7"/>
        <v>209700</v>
      </c>
      <c r="F76" s="12">
        <f t="shared" si="7"/>
        <v>174750</v>
      </c>
      <c r="G76" s="12">
        <f t="shared" si="7"/>
        <v>139800</v>
      </c>
      <c r="H76" s="12">
        <f t="shared" si="7"/>
        <v>104850</v>
      </c>
      <c r="I76" s="36"/>
    </row>
    <row r="77" spans="1:9" x14ac:dyDescent="0.3">
      <c r="A77" s="60"/>
      <c r="B77" s="29"/>
      <c r="C77" s="9"/>
      <c r="D77" s="9"/>
      <c r="E77" s="9"/>
      <c r="F77" s="9"/>
      <c r="G77" s="9"/>
      <c r="H77" s="9"/>
      <c r="I77" s="36"/>
    </row>
    <row r="78" spans="1:9" x14ac:dyDescent="0.3">
      <c r="A78" s="60"/>
      <c r="B78" s="29" t="s">
        <v>57</v>
      </c>
      <c r="C78" s="9"/>
      <c r="D78" s="9"/>
      <c r="E78" s="9"/>
      <c r="F78" s="9"/>
      <c r="G78" s="9"/>
      <c r="H78" s="9"/>
      <c r="I78" s="36"/>
    </row>
    <row r="79" spans="1:9" x14ac:dyDescent="0.3">
      <c r="A79" s="60"/>
      <c r="B79" s="19" t="s">
        <v>101</v>
      </c>
      <c r="C79" s="9"/>
      <c r="D79" s="9"/>
      <c r="E79" s="9"/>
      <c r="F79" s="9"/>
      <c r="G79" s="9"/>
      <c r="H79" s="9"/>
      <c r="I79" s="36"/>
    </row>
    <row r="80" spans="1:9" x14ac:dyDescent="0.3">
      <c r="A80" s="60"/>
      <c r="B80" s="19" t="s">
        <v>104</v>
      </c>
      <c r="C80" s="9"/>
      <c r="D80" s="9"/>
      <c r="E80" s="9"/>
      <c r="F80" s="9"/>
      <c r="G80" s="9"/>
      <c r="H80" s="9"/>
      <c r="I80" s="36"/>
    </row>
    <row r="81" spans="1:9" x14ac:dyDescent="0.3">
      <c r="A81" s="60"/>
      <c r="B81" s="19" t="s">
        <v>102</v>
      </c>
      <c r="C81" s="9"/>
      <c r="D81" s="9"/>
      <c r="E81" s="9"/>
      <c r="F81" s="9"/>
      <c r="G81" s="9"/>
      <c r="H81" s="9"/>
      <c r="I81" s="36"/>
    </row>
    <row r="82" spans="1:9" x14ac:dyDescent="0.3">
      <c r="A82" s="60"/>
      <c r="B82" s="19"/>
      <c r="C82" s="9"/>
      <c r="D82" s="9"/>
      <c r="E82" s="9"/>
      <c r="F82" s="9"/>
      <c r="G82" s="9"/>
      <c r="H82" s="9"/>
      <c r="I82" s="36"/>
    </row>
    <row r="83" spans="1:9" x14ac:dyDescent="0.3">
      <c r="A83" s="60"/>
      <c r="B83" s="29" t="s">
        <v>63</v>
      </c>
      <c r="C83" s="9"/>
      <c r="D83" s="9"/>
      <c r="E83" s="9"/>
      <c r="F83" s="9"/>
      <c r="G83" s="9"/>
      <c r="H83" s="9"/>
      <c r="I83" s="36"/>
    </row>
    <row r="84" spans="1:9" x14ac:dyDescent="0.3">
      <c r="A84" s="60"/>
      <c r="B84" s="19" t="s">
        <v>103</v>
      </c>
      <c r="C84" s="9"/>
      <c r="D84" s="9"/>
      <c r="E84" s="9"/>
      <c r="F84" s="9"/>
      <c r="G84" s="9"/>
      <c r="H84" s="9"/>
      <c r="I84" s="36"/>
    </row>
    <row r="85" spans="1:9" ht="18" thickBot="1" x14ac:dyDescent="0.35">
      <c r="A85" s="60"/>
      <c r="B85" s="68"/>
      <c r="C85" s="49"/>
      <c r="D85" s="49"/>
      <c r="E85" s="49"/>
      <c r="F85" s="49"/>
      <c r="G85" s="49"/>
      <c r="H85" s="49"/>
      <c r="I85" s="38"/>
    </row>
    <row r="86" spans="1:9" x14ac:dyDescent="0.3">
      <c r="B86" s="21"/>
      <c r="C86" s="9"/>
      <c r="D86" s="9"/>
      <c r="E86" s="9"/>
      <c r="F86" s="55"/>
      <c r="G86" s="9"/>
      <c r="H86" s="9"/>
    </row>
    <row r="87" spans="1:9" x14ac:dyDescent="0.3">
      <c r="B87" s="21"/>
      <c r="C87" s="9"/>
      <c r="D87" s="9"/>
      <c r="E87" s="9"/>
      <c r="F87" s="55"/>
      <c r="G87" s="9"/>
      <c r="H87" s="9"/>
    </row>
    <row r="88" spans="1:9" x14ac:dyDescent="0.3">
      <c r="B88" s="21"/>
      <c r="C88" s="9"/>
      <c r="D88" s="9"/>
      <c r="E88" s="9"/>
      <c r="F88" s="9"/>
      <c r="G88" s="9"/>
      <c r="H88" s="9"/>
    </row>
    <row r="89" spans="1:9" x14ac:dyDescent="0.3">
      <c r="B89" s="21"/>
      <c r="C89" s="9"/>
      <c r="D89" s="9"/>
      <c r="E89" s="9"/>
      <c r="F89" s="9"/>
      <c r="G89" s="9"/>
      <c r="H89" s="9"/>
    </row>
    <row r="90" spans="1:9" x14ac:dyDescent="0.3">
      <c r="B90" s="21"/>
      <c r="C90" s="9"/>
      <c r="D90" s="9"/>
      <c r="E90" s="9"/>
      <c r="F90" s="9"/>
      <c r="G90" s="9"/>
      <c r="H90" s="9"/>
    </row>
    <row r="91" spans="1:9" x14ac:dyDescent="0.3">
      <c r="B91" s="21"/>
      <c r="C91" s="9"/>
      <c r="D91" s="9"/>
      <c r="E91" s="9"/>
      <c r="F91" s="9"/>
      <c r="G91" s="9"/>
      <c r="H91" s="9"/>
    </row>
    <row r="92" spans="1:9" x14ac:dyDescent="0.3">
      <c r="B92" s="21"/>
      <c r="C92" s="9"/>
      <c r="D92" s="9"/>
      <c r="E92" s="9"/>
      <c r="F92" s="9"/>
      <c r="G92" s="9"/>
      <c r="H92" s="9"/>
    </row>
    <row r="93" spans="1:9" x14ac:dyDescent="0.3">
      <c r="B93" s="21"/>
      <c r="C93" s="9"/>
      <c r="D93" s="9"/>
      <c r="E93" s="9"/>
      <c r="F93" s="9"/>
      <c r="G93" s="9"/>
      <c r="H93" s="9"/>
    </row>
    <row r="94" spans="1:9" x14ac:dyDescent="0.3">
      <c r="B94" s="21"/>
      <c r="C94" s="9"/>
      <c r="D94" s="9"/>
      <c r="E94" s="9"/>
      <c r="F94" s="9"/>
      <c r="G94" s="9"/>
      <c r="H94" s="9"/>
    </row>
    <row r="95" spans="1:9" x14ac:dyDescent="0.3">
      <c r="B95" s="21"/>
      <c r="C95" s="9"/>
      <c r="D95" s="9"/>
      <c r="E95" s="9"/>
      <c r="F95" s="9"/>
      <c r="G95" s="9"/>
      <c r="H95" s="9"/>
    </row>
    <row r="96" spans="1:9" x14ac:dyDescent="0.3">
      <c r="B96" s="21"/>
      <c r="C96" s="9"/>
      <c r="D96" s="9"/>
      <c r="E96" s="9"/>
      <c r="F96" s="9"/>
      <c r="G96" s="9"/>
      <c r="H96" s="9"/>
    </row>
    <row r="97" spans="2:8" x14ac:dyDescent="0.3">
      <c r="B97" s="21"/>
      <c r="C97" s="9"/>
      <c r="D97" s="9"/>
      <c r="E97" s="9"/>
      <c r="F97" s="9"/>
      <c r="G97" s="9"/>
      <c r="H97" s="9"/>
    </row>
    <row r="98" spans="2:8" x14ac:dyDescent="0.3">
      <c r="B98" s="21"/>
      <c r="C98" s="9"/>
      <c r="D98" s="9"/>
      <c r="E98" s="9"/>
      <c r="F98" s="9"/>
      <c r="G98" s="9"/>
      <c r="H98" s="9"/>
    </row>
    <row r="99" spans="2:8" x14ac:dyDescent="0.3">
      <c r="B99" s="21"/>
      <c r="C99" s="9"/>
      <c r="D99" s="9"/>
      <c r="E99" s="9"/>
      <c r="F99" s="9"/>
      <c r="G99" s="9"/>
      <c r="H99" s="9"/>
    </row>
    <row r="100" spans="2:8" x14ac:dyDescent="0.3">
      <c r="B100" s="2"/>
      <c r="C100" s="2"/>
    </row>
    <row r="101" spans="2:8" x14ac:dyDescent="0.3">
      <c r="B101" s="3"/>
      <c r="C101" s="2"/>
    </row>
    <row r="102" spans="2:8" x14ac:dyDescent="0.3">
      <c r="B102" s="3"/>
      <c r="C102" s="2"/>
    </row>
    <row r="103" spans="2:8" x14ac:dyDescent="0.3">
      <c r="B103" s="3"/>
      <c r="C103" s="2"/>
    </row>
  </sheetData>
  <mergeCells count="9">
    <mergeCell ref="B67:C67"/>
    <mergeCell ref="B68:C68"/>
    <mergeCell ref="D29:F29"/>
    <mergeCell ref="D38:F38"/>
    <mergeCell ref="K54:O54"/>
    <mergeCell ref="K57:O57"/>
    <mergeCell ref="K58:O58"/>
    <mergeCell ref="B65:C65"/>
    <mergeCell ref="B66:C66"/>
  </mergeCells>
  <pageMargins left="0.7" right="0.7" top="0.75" bottom="0.75" header="0.3" footer="0.3"/>
  <pageSetup scale="5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RADIO SERVICES - JULY 15</vt:lpstr>
      <vt:lpstr>TV SERVICES - JULY 15</vt:lpstr>
      <vt:lpstr>'RADIO SERVICES - JULY 15'!Print_Area</vt:lpstr>
      <vt:lpstr>'TV SERVICES - JULY 15'!Print_Area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Vikula</cp:lastModifiedBy>
  <cp:lastPrinted>2016-10-12T08:21:20Z</cp:lastPrinted>
  <dcterms:created xsi:type="dcterms:W3CDTF">2008-11-04T14:40:10Z</dcterms:created>
  <dcterms:modified xsi:type="dcterms:W3CDTF">2016-10-12T08:21:41Z</dcterms:modified>
</cp:coreProperties>
</file>